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<sst xmlns="http://schemas.openxmlformats.org/spreadsheetml/2006/main" count="698" uniqueCount="360">
  <si>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</si>
  <si>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</si>
  <si>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</si>
  <si>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</si>
  <si>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</si>
  <si>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</si>
  <si>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</si>
  <si>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</si>
  <si>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</si>
  <si>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</si>
  <si>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</si>
  <si>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</si>
  <si>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</si>
  <si>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</si>
  <si>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</si>
  <si>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</si>
  <si>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</si>
  <si>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</si>
  <si>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</si>
  <si>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</si>
  <si>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</si>
  <si>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</si>
  <si>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</si>
  <si>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</si>
  <si>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</si>
  <si>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</si>
  <si>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</si>
  <si>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</si>
  <si>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</si>
  <si>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</si>
  <si>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</si>
  <si>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</si>
  <si>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</si>
  <si>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</si>
  <si>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</si>
  <si>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</si>
  <si>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</si>
  <si>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</si>
  <si>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</si>
  <si>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</si>
  <si>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</si>
  <si>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</si>
  <si>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</si>
  <si>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</si>
  <si>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</si>
  <si>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</si>
  <si>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</si>
  <si>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</si>
  <si>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</si>
  <si>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</si>
  <si>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</si>
  <si>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</si>
  <si>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</si>
  <si>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</si>
  <si>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</si>
  <si>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</si>
  <si>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</si>
  <si>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</si>
  <si>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</si>
  <si>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</si>
  <si>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</si>
  <si>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</si>
  <si>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</si>
  <si>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</si>
  <si>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</si>
  <si>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</si>
  <si>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</si>
  <si>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</si>
  <si>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</si>
  <si>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</si>
  <si>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</si>
  <si>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</si>
  <si>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</si>
  <si>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</si>
  <si>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</si>
  <si>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</si>
  <si>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</si>
  <si>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</si>
  <si>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</si>
  <si>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</si>
  <si>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</si>
  <si>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</si>
  <si>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</si>
  <si>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</si>
  <si>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</si>
  <si>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</si>
  <si>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</si>
  <si>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</si>
  <si>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</si>
  <si>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</si>
  <si>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</si>
  <si>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</si>
  <si>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</si>
  <si>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</si>
  <si>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</si>
  <si>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</si>
  <si>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</si>
  <si>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</si>
  <si>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</si>
  <si>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</si>
  <si>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</si>
  <si>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</si>
  <si>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</si>
  <si>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</si>
  <si>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</si>
  <si>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</si>
  <si>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</si>
  <si>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</si>
  <si>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</si>
  <si>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</si>
  <si>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</si>
  <si>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</si>
  <si>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</si>
  <si>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</si>
  <si>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</si>
  <si>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</si>
  <si>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</si>
  <si>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</si>
  <si>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</si>
  <si>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</si>
  <si>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</si>
  <si>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</si>
  <si>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</si>
  <si>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</si>
  <si>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</si>
  <si>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</si>
  <si>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</si>
  <si>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</si>
  <si>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</si>
  <si>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</si>
  <si>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</si>
  <si>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</si>
  <si>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</si>
  <si>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</si>
  <si>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</si>
  <si>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</si>
  <si>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</si>
  <si>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</si>
  <si>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</si>
  <si>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</si>
  <si>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</si>
  <si>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</si>
  <si>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</si>
  <si>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</si>
  <si>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</si>
  <si>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</si>
  <si>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</si>
  <si>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</si>
  <si>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</si>
  <si>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</si>
  <si>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</si>
  <si>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</si>
  <si>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</si>
  <si>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</si>
  <si>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</si>
  <si>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</si>
  <si>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</si>
  <si>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</si>
  <si>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</si>
  <si>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</si>
  <si>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</si>
  <si>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</si>
  <si>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</si>
  <si>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</si>
  <si>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</si>
  <si>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</si>
  <si>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</si>
  <si>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</si>
  <si>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</si>
  <si>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</si>
  <si>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</si>
  <si>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</si>
  <si>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</si>
  <si>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</si>
  <si>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</si>
  <si>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</si>
  <si>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</si>
  <si>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</si>
  <si>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</si>
  <si>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</si>
  <si>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</si>
  <si>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</si>
  <si>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</si>
  <si>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</si>
  <si>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</si>
  <si>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</si>
  <si>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</si>
  <si>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</si>
  <si>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</si>
  <si>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</si>
  <si>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</si>
  <si>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</si>
  <si>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</si>
  <si>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</si>
  <si>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</si>
  <si>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</si>
  <si>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</si>
  <si>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</si>
  <si>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</si>
  <si>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</si>
  <si>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</si>
  <si>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</si>
  <si>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</si>
  <si>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</si>
  <si>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</si>
  <si>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</si>
  <si>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</si>
  <si>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</si>
  <si>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</si>
  <si>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</si>
  <si>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</si>
  <si>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</si>
  <si>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</si>
  <si>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</si>
  <si>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</si>
  <si>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</si>
  <si>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</si>
  <si>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</si>
  <si>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</si>
  <si>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</si>
  <si>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</si>
  <si>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</si>
  <si>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</si>
  <si>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</si>
  <si>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</si>
  <si>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</si>
  <si>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</si>
  <si>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</si>
  <si>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</si>
  <si>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</si>
  <si>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</si>
  <si>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</si>
  <si>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</si>
  <si>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</si>
  <si>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</si>
  <si>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</si>
  <si>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</si>
  <si>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</si>
  <si>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</si>
  <si>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</si>
  <si>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</si>
  <si>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</si>
  <si>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</si>
  <si>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</si>
  <si>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</si>
  <si>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</si>
  <si>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</si>
  <si>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</si>
  <si>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</si>
  <si>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</si>
  <si>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</si>
  <si>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</si>
  <si>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</si>
  <si>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</si>
  <si>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</si>
  <si>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</si>
  <si>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</si>
  <si>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</si>
  <si>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</si>
  <si>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</si>
  <si>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</si>
  <si>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</si>
  <si>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</si>
  <si>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</si>
  <si>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</si>
  <si>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</si>
  <si>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</si>
  <si>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</si>
  <si>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</si>
  <si>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</si>
  <si>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</si>
  <si>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</si>
  <si>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</si>
  <si>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</si>
  <si>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</si>
  <si>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</si>
  <si>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</si>
  <si>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</si>
  <si>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</si>
  <si>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</si>
  <si>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</si>
  <si>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</si>
  <si>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</si>
  <si>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</si>
  <si>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</si>
  <si>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</si>
  <si>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</si>
  <si>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</si>
  <si>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</si>
  <si>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</si>
  <si>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</si>
  <si>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</si>
  <si>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</si>
  <si>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</si>
  <si>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</si>
  <si>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</si>
  <si>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</si>
  <si>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</si>
  <si>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</si>
  <si>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</si>
  <si>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</si>
  <si>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</si>
  <si>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</si>
  <si>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</si>
  <si>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</si>
  <si>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</si>
  <si>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</si>
  <si>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</si>
  <si>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</si>
  <si>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</si>
  <si>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</si>
  <si>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</si>
  <si>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</si>
  <si>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</si>
  <si>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</si>
  <si>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</si>
  <si>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</si>
  <si>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</si>
  <si>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</si>
  <si>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</si>
  <si>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</si>
  <si>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</si>
  <si>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</si>
  <si>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</si>
  <si>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</si>
  <si>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</si>
  <si>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</si>
  <si>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</si>
  <si>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</si>
  <si>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</si>
  <si>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</si>
  <si>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</si>
  <si>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</si>
  <si>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</si>
  <si>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</si>
  <si>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</si>
  <si>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</si>
  <si>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</si>
  <si>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</si>
  <si>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</si>
  <si>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</si>
  <si>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</si>
  <si>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</si>
  <si>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</si>
  <si>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</si>
  <si>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</si>
  <si>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</si>
  <si>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</si>
  <si>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</si>
  <si>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</si>
  <si>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</si>
  <si>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</si>
  <si>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</si>
  <si>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</si>
  <si>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</si>
  <si>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</si>
  <si>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</si>
  <si>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</si>
  <si>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     на  "14"  жовтня  2020 р.</t>
  </si>
  <si>
    <r>
      <t>"</t>
    </r>
    <r>
      <rPr>
        <u val="single"/>
        <sz val="20"/>
        <rFont val="Arial Cyr"/>
        <family val="0"/>
      </rPr>
      <t xml:space="preserve">     13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</si>
</sst>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.emf" /><Relationship Id="rId3" Type="http://schemas.openxmlformats.org/officeDocument/2006/relationships/image" Target="../media/image22.emf" /><Relationship Id="rId4" Type="http://schemas.openxmlformats.org/officeDocument/2006/relationships/image" Target="../media/image21.emf" /><Relationship Id="rId5" Type="http://schemas.openxmlformats.org/officeDocument/2006/relationships/image" Target="../media/image18.emf" /><Relationship Id="rId6" Type="http://schemas.openxmlformats.org/officeDocument/2006/relationships/image" Target="../media/image23.emf" /><Relationship Id="rId7" Type="http://schemas.openxmlformats.org/officeDocument/2006/relationships/image" Target="../media/image36.emf" /><Relationship Id="rId8" Type="http://schemas.openxmlformats.org/officeDocument/2006/relationships/image" Target="../media/image35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34.emf" /><Relationship Id="rId12" Type="http://schemas.openxmlformats.org/officeDocument/2006/relationships/image" Target="../media/image33.emf" /><Relationship Id="rId13" Type="http://schemas.openxmlformats.org/officeDocument/2006/relationships/image" Target="../media/image32.emf" /><Relationship Id="rId14" Type="http://schemas.openxmlformats.org/officeDocument/2006/relationships/image" Target="../media/image31.emf" /><Relationship Id="rId15" Type="http://schemas.openxmlformats.org/officeDocument/2006/relationships/image" Target="../media/image30.emf" /><Relationship Id="rId16" Type="http://schemas.openxmlformats.org/officeDocument/2006/relationships/image" Target="../media/image29.emf" /><Relationship Id="rId17" Type="http://schemas.openxmlformats.org/officeDocument/2006/relationships/image" Target="../media/image20.emf" /><Relationship Id="rId18" Type="http://schemas.openxmlformats.org/officeDocument/2006/relationships/image" Target="../media/image28.emf" /><Relationship Id="rId19" Type="http://schemas.openxmlformats.org/officeDocument/2006/relationships/image" Target="../media/image27.emf" /><Relationship Id="rId20" Type="http://schemas.openxmlformats.org/officeDocument/2006/relationships/image" Target="../media/image26.emf" /><Relationship Id="rId21" Type="http://schemas.openxmlformats.org/officeDocument/2006/relationships/image" Target="../media/image25.emf" /><Relationship Id="rId22" Type="http://schemas.openxmlformats.org/officeDocument/2006/relationships/image" Target="../media/image24.emf" /><Relationship Id="rId23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18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17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O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170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2" t="s">
        <v>173</v>
      </c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4"/>
      <c r="AG1" s="42"/>
      <c r="AH1" s="195" t="s">
        <v>184</v>
      </c>
      <c r="AI1" s="195"/>
      <c r="AJ1" s="195"/>
      <c r="AK1" s="195"/>
      <c r="AL1" s="195"/>
      <c r="AM1" s="195"/>
      <c r="AN1" s="195"/>
      <c r="AR1" s="61" t="s">
        <v>14</v>
      </c>
      <c r="AS1" s="61" t="s">
        <v>7</v>
      </c>
      <c r="AT1" s="61" t="s">
        <v>15</v>
      </c>
      <c r="AU1" s="61" t="s">
        <v>258</v>
      </c>
      <c r="AV1" s="61" t="s">
        <v>16</v>
      </c>
      <c r="AW1" s="61" t="s">
        <v>4</v>
      </c>
      <c r="AX1" s="61" t="s">
        <v>18</v>
      </c>
      <c r="AY1" s="61" t="s">
        <v>259</v>
      </c>
      <c r="AZ1" s="61" t="s">
        <v>63</v>
      </c>
      <c r="BA1" s="61" t="s">
        <v>20</v>
      </c>
      <c r="BB1" s="61" t="s">
        <v>64</v>
      </c>
      <c r="BC1" s="61" t="s">
        <v>21</v>
      </c>
      <c r="BD1" s="61" t="s">
        <v>22</v>
      </c>
      <c r="BE1" s="61" t="s">
        <v>23</v>
      </c>
      <c r="BF1" s="61" t="s">
        <v>65</v>
      </c>
      <c r="BG1" s="61" t="s">
        <v>25</v>
      </c>
      <c r="BH1" s="61" t="s">
        <v>26</v>
      </c>
      <c r="BI1" s="61" t="s">
        <v>27</v>
      </c>
      <c r="BJ1" s="61" t="s">
        <v>28</v>
      </c>
      <c r="BK1" s="61" t="s">
        <v>29</v>
      </c>
      <c r="BL1" s="61" t="s">
        <v>136</v>
      </c>
      <c r="BM1" s="61" t="s">
        <v>30</v>
      </c>
      <c r="BN1" s="61" t="s">
        <v>31</v>
      </c>
      <c r="BO1" s="61" t="s">
        <v>32</v>
      </c>
      <c r="BP1" s="61" t="s">
        <v>36</v>
      </c>
      <c r="BQ1" s="61" t="s">
        <v>66</v>
      </c>
      <c r="BR1" s="61" t="s">
        <v>35</v>
      </c>
      <c r="BS1" s="61" t="s">
        <v>34</v>
      </c>
      <c r="BT1" s="61" t="s">
        <v>329</v>
      </c>
      <c r="BU1" s="61" t="s">
        <v>0</v>
      </c>
      <c r="BV1" s="61" t="s">
        <v>38</v>
      </c>
      <c r="BW1" s="61" t="s">
        <v>37</v>
      </c>
      <c r="BX1" s="61" t="s">
        <v>39</v>
      </c>
      <c r="BY1" s="61" t="s">
        <v>40</v>
      </c>
      <c r="BZ1" s="61" t="s">
        <v>41</v>
      </c>
      <c r="CA1" s="61" t="s">
        <v>42</v>
      </c>
      <c r="CB1" s="61" t="s">
        <v>43</v>
      </c>
      <c r="CC1" s="61" t="s">
        <v>245</v>
      </c>
      <c r="CD1" s="61" t="s">
        <v>44</v>
      </c>
      <c r="CE1" s="61" t="s">
        <v>45</v>
      </c>
      <c r="CF1" s="61" t="s">
        <v>46</v>
      </c>
      <c r="CG1" s="61" t="s">
        <v>47</v>
      </c>
      <c r="CH1" s="61" t="s">
        <v>332</v>
      </c>
      <c r="CI1" s="61" t="s">
        <v>48</v>
      </c>
      <c r="CJ1" s="61" t="s">
        <v>49</v>
      </c>
      <c r="CK1" s="61" t="s">
        <v>333</v>
      </c>
      <c r="CL1" s="61" t="s">
        <v>75</v>
      </c>
      <c r="CM1" s="61" t="s">
        <v>51</v>
      </c>
      <c r="CN1" s="61" t="s">
        <v>357</v>
      </c>
      <c r="CO1" s="61" t="s">
        <v>50</v>
      </c>
      <c r="CP1" s="61" t="s">
        <v>52</v>
      </c>
      <c r="CQ1" s="61" t="s">
        <v>53</v>
      </c>
      <c r="CR1" s="61" t="s">
        <v>54</v>
      </c>
      <c r="CS1" s="61" t="s">
        <v>351</v>
      </c>
      <c r="CT1" s="61" t="s">
        <v>347</v>
      </c>
      <c r="CU1" s="61" t="s">
        <v>323</v>
      </c>
      <c r="CV1" s="61" t="s">
        <v>56</v>
      </c>
      <c r="CW1" s="61" t="s">
        <v>55</v>
      </c>
      <c r="CX1" s="61" t="s">
        <v>2</v>
      </c>
      <c r="CY1" s="61" t="s">
        <v>57</v>
      </c>
      <c r="CZ1" s="61" t="s">
        <v>58</v>
      </c>
      <c r="DA1" s="61" t="s">
        <v>59</v>
      </c>
      <c r="DB1" s="61" t="s">
        <v>60</v>
      </c>
      <c r="DC1" s="61" t="s">
        <v>61</v>
      </c>
      <c r="DD1" s="61" t="s">
        <v>314</v>
      </c>
      <c r="DE1" s="61" t="s">
        <v>76</v>
      </c>
      <c r="DF1" s="61" t="s">
        <v>84</v>
      </c>
      <c r="DG1" s="61" t="s">
        <v>350</v>
      </c>
      <c r="DH1" s="61" t="s">
        <v>104</v>
      </c>
      <c r="DI1" s="61" t="s">
        <v>117</v>
      </c>
      <c r="DJ1" s="61" t="s">
        <v>151</v>
      </c>
      <c r="DK1" s="61" t="s">
        <v>124</v>
      </c>
      <c r="DL1" s="61" t="s">
        <v>140</v>
      </c>
      <c r="DM1" s="61" t="s">
        <v>348</v>
      </c>
      <c r="DN1" s="61" t="s">
        <v>319</v>
      </c>
      <c r="DO1" s="61" t="s">
        <v>288</v>
      </c>
      <c r="DP1" s="61" t="s">
        <v>107</v>
      </c>
      <c r="DQ1" s="61" t="s">
        <v>313</v>
      </c>
      <c r="DR1" s="61" t="s">
        <v>205</v>
      </c>
      <c r="DS1" s="61" t="s">
        <v>206</v>
      </c>
      <c r="DT1" s="61" t="s">
        <v>207</v>
      </c>
      <c r="DU1" s="61" t="s">
        <v>208</v>
      </c>
      <c r="DV1" s="61" t="s">
        <v>209</v>
      </c>
      <c r="DW1" s="61" t="s">
        <v>210</v>
      </c>
      <c r="DX1" s="61" t="s">
        <v>257</v>
      </c>
      <c r="DY1" s="61" t="s">
        <v>289</v>
      </c>
    </row>
    <row r="2" spans="1:128" ht="21" customHeight="1">
      <c r="A2" s="273" t="s">
        <v>171</v>
      </c>
      <c r="B2" s="274"/>
      <c r="C2" s="205" t="s">
        <v>172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0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6"/>
      <c r="AG2" s="196" t="s">
        <v>185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62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0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6"/>
      <c r="AG3" s="6"/>
      <c r="AH3" s="6"/>
      <c r="AI3" s="6"/>
      <c r="AJ3" s="6"/>
      <c r="AK3" s="17"/>
      <c r="AL3" s="17"/>
      <c r="AP3">
        <v>2</v>
      </c>
      <c r="AQ3" s="62" t="s">
        <v>67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5"/>
      <c r="D4" s="205"/>
      <c r="E4" s="205"/>
      <c r="F4" s="205" t="s">
        <v>195</v>
      </c>
      <c r="G4" s="205"/>
      <c r="H4" s="205" t="s">
        <v>196</v>
      </c>
      <c r="I4" s="205"/>
      <c r="J4" s="205"/>
      <c r="K4" s="205" t="s">
        <v>197</v>
      </c>
      <c r="L4" s="205"/>
      <c r="M4" s="205"/>
      <c r="N4" s="205" t="s">
        <v>198</v>
      </c>
      <c r="O4" s="205"/>
      <c r="P4" s="205"/>
      <c r="Q4" s="205"/>
      <c r="R4" s="205"/>
      <c r="S4" s="205"/>
      <c r="T4" s="6"/>
      <c r="U4" s="203" t="s">
        <v>174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198" t="s">
        <v>318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68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6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69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21" t="s">
        <v>192</v>
      </c>
      <c r="D6" s="221"/>
      <c r="E6" s="221"/>
      <c r="F6" s="222">
        <f>AVERAGE(завтракл,обідл,ужинл)</f>
        <v>29</v>
      </c>
      <c r="G6" s="223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6"/>
      <c r="U6" s="203" t="s">
        <v>358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6"/>
      <c r="AG6" s="6"/>
      <c r="AH6" s="18"/>
      <c r="AI6" s="6"/>
      <c r="AJ6" s="5"/>
      <c r="AK6" s="17"/>
      <c r="AL6" s="17"/>
      <c r="AP6">
        <v>5</v>
      </c>
      <c r="AQ6" s="62" t="s">
        <v>70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21"/>
      <c r="D7" s="221"/>
      <c r="E7" s="221"/>
      <c r="F7" s="224"/>
      <c r="G7" s="225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6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99" t="s">
        <v>359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71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305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21"/>
      <c r="D8" s="221"/>
      <c r="E8" s="221"/>
      <c r="F8" s="226"/>
      <c r="G8" s="227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72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00" t="s">
        <v>193</v>
      </c>
      <c r="D9" s="200"/>
      <c r="E9" s="200"/>
      <c r="F9" s="216"/>
      <c r="G9" s="21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4" t="s">
        <v>216</v>
      </c>
      <c r="Y9" s="204"/>
      <c r="Z9" s="204"/>
      <c r="AA9" s="204"/>
      <c r="AB9" s="204"/>
      <c r="AC9" s="204"/>
      <c r="AD9" s="6"/>
      <c r="AE9" s="194" t="s">
        <v>190</v>
      </c>
      <c r="AF9" s="194"/>
      <c r="AG9" s="194" t="s">
        <v>189</v>
      </c>
      <c r="AH9" s="194"/>
      <c r="AI9" s="194" t="s">
        <v>188</v>
      </c>
      <c r="AJ9" s="194"/>
      <c r="AK9" s="194" t="s">
        <v>187</v>
      </c>
      <c r="AL9" s="194"/>
      <c r="AM9" s="194" t="s">
        <v>186</v>
      </c>
      <c r="AN9" s="194"/>
      <c r="AP9">
        <v>8</v>
      </c>
      <c r="AQ9" s="62" t="s">
        <v>73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00"/>
      <c r="D10" s="200"/>
      <c r="E10" s="200"/>
      <c r="F10" s="216"/>
      <c r="G10" s="21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4"/>
      <c r="Y10" s="204"/>
      <c r="Z10" s="204"/>
      <c r="AA10" s="204"/>
      <c r="AB10" s="204"/>
      <c r="AC10" s="204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74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00"/>
      <c r="D11" s="200"/>
      <c r="E11" s="200"/>
      <c r="F11" s="216"/>
      <c r="G11" s="21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4"/>
      <c r="Y11" s="204"/>
      <c r="Z11" s="204"/>
      <c r="AA11" s="204"/>
      <c r="AB11" s="204"/>
      <c r="AC11" s="204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77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01"/>
      <c r="D12" s="201"/>
      <c r="E12" s="201"/>
      <c r="F12" s="218"/>
      <c r="G12" s="218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4"/>
      <c r="Y12" s="204"/>
      <c r="Z12" s="204"/>
      <c r="AA12" s="204"/>
      <c r="AB12" s="204"/>
      <c r="AC12" s="204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78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00" t="s">
        <v>194</v>
      </c>
      <c r="D13" s="200"/>
      <c r="E13" s="200"/>
      <c r="F13" s="216">
        <f>AM181/сред</f>
        <v>93.89012</v>
      </c>
      <c r="G13" s="216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79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00"/>
      <c r="D14" s="200"/>
      <c r="E14" s="200"/>
      <c r="F14" s="216"/>
      <c r="G14" s="216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80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00"/>
      <c r="D15" s="200"/>
      <c r="E15" s="20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00"/>
      <c r="D16" s="200"/>
      <c r="E16" s="20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81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82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180</v>
      </c>
      <c r="B18" s="287"/>
      <c r="C18" s="288"/>
      <c r="D18" s="288"/>
      <c r="E18" s="289"/>
      <c r="F18" s="290" t="s">
        <v>181</v>
      </c>
      <c r="G18" s="208" t="s">
        <v>203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2"/>
      <c r="AH18" s="317" t="s">
        <v>1</v>
      </c>
      <c r="AI18" s="306" t="s">
        <v>290</v>
      </c>
      <c r="AJ18" s="307"/>
      <c r="AK18" s="286" t="s">
        <v>191</v>
      </c>
      <c r="AL18" s="288"/>
      <c r="AM18" s="288"/>
      <c r="AN18" s="289"/>
      <c r="AP18">
        <v>17</v>
      </c>
      <c r="AQ18" s="62" t="s">
        <v>11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179</v>
      </c>
      <c r="B19" s="293"/>
      <c r="C19" s="293"/>
      <c r="D19" s="293"/>
      <c r="E19" s="219"/>
      <c r="F19" s="291"/>
      <c r="G19" s="210" t="s">
        <v>175</v>
      </c>
      <c r="H19" s="211"/>
      <c r="I19" s="211"/>
      <c r="J19" s="211"/>
      <c r="K19" s="211"/>
      <c r="L19" s="211"/>
      <c r="M19" s="211"/>
      <c r="N19" s="212"/>
      <c r="O19" s="210" t="s">
        <v>176</v>
      </c>
      <c r="P19" s="211"/>
      <c r="Q19" s="211"/>
      <c r="R19" s="211"/>
      <c r="S19" s="211"/>
      <c r="T19" s="211"/>
      <c r="U19" s="211"/>
      <c r="V19" s="212"/>
      <c r="W19" s="217" t="s">
        <v>177</v>
      </c>
      <c r="X19" s="217"/>
      <c r="Y19" s="217"/>
      <c r="Z19" s="211" t="s">
        <v>178</v>
      </c>
      <c r="AA19" s="211"/>
      <c r="AB19" s="211"/>
      <c r="AC19" s="211"/>
      <c r="AD19" s="211"/>
      <c r="AE19" s="211"/>
      <c r="AF19" s="211"/>
      <c r="AG19" s="211"/>
      <c r="AH19" s="318"/>
      <c r="AI19" s="308"/>
      <c r="AJ19" s="309"/>
      <c r="AK19" s="311" t="s">
        <v>6</v>
      </c>
      <c r="AL19" s="312"/>
      <c r="AM19" s="312"/>
      <c r="AN19" s="313"/>
      <c r="AP19">
        <v>18</v>
      </c>
      <c r="AQ19" s="62" t="s">
        <v>83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17"/>
      <c r="X20" s="217"/>
      <c r="Y20" s="217"/>
      <c r="Z20" s="214"/>
      <c r="AA20" s="214"/>
      <c r="AB20" s="214"/>
      <c r="AC20" s="214"/>
      <c r="AD20" s="214"/>
      <c r="AE20" s="214"/>
      <c r="AF20" s="214"/>
      <c r="AG20" s="214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85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20"/>
      <c r="F21" s="292"/>
      <c r="G21" s="111" t="s">
        <v>122</v>
      </c>
      <c r="H21" s="112" t="s">
        <v>100</v>
      </c>
      <c r="I21" s="112" t="s">
        <v>167</v>
      </c>
      <c r="J21" s="113" t="s">
        <v>168</v>
      </c>
      <c r="K21" s="66" t="s">
        <v>12</v>
      </c>
      <c r="L21" s="66" t="s">
        <v>95</v>
      </c>
      <c r="M21" s="66" t="s">
        <v>108</v>
      </c>
      <c r="N21" s="75"/>
      <c r="O21" s="67" t="s">
        <v>68</v>
      </c>
      <c r="P21" s="66" t="s">
        <v>317</v>
      </c>
      <c r="Q21" s="67" t="s">
        <v>160</v>
      </c>
      <c r="R21" s="66" t="s">
        <v>312</v>
      </c>
      <c r="S21" s="66" t="s">
        <v>12</v>
      </c>
      <c r="T21" s="66" t="s">
        <v>110</v>
      </c>
      <c r="U21" s="66"/>
      <c r="V21" s="66"/>
      <c r="W21" s="66" t="s">
        <v>227</v>
      </c>
      <c r="X21" s="66" t="s">
        <v>9</v>
      </c>
      <c r="Y21" s="75"/>
      <c r="Z21" s="67" t="s">
        <v>85</v>
      </c>
      <c r="AA21" s="66" t="s">
        <v>89</v>
      </c>
      <c r="AB21" s="66" t="s">
        <v>116</v>
      </c>
      <c r="AC21" s="66" t="s">
        <v>11</v>
      </c>
      <c r="AD21" s="66" t="s">
        <v>12</v>
      </c>
      <c r="AE21" s="66" t="s">
        <v>101</v>
      </c>
      <c r="AF21" s="66"/>
      <c r="AG21" s="75"/>
      <c r="AH21" s="132"/>
      <c r="AI21" s="302"/>
      <c r="AJ21" s="310"/>
      <c r="AK21" s="302" t="s">
        <v>291</v>
      </c>
      <c r="AL21" s="303"/>
      <c r="AM21" s="103" t="s">
        <v>292</v>
      </c>
      <c r="AN21" s="104" t="s">
        <v>293</v>
      </c>
      <c r="AP21">
        <v>20</v>
      </c>
      <c r="AQ21" s="62" t="s">
        <v>86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304">
        <v>31</v>
      </c>
      <c r="AJ22" s="305"/>
      <c r="AK22" s="298">
        <v>32</v>
      </c>
      <c r="AL22" s="298"/>
      <c r="AM22" s="106">
        <v>33</v>
      </c>
      <c r="AN22" s="107">
        <v>34</v>
      </c>
      <c r="AP22">
        <v>21</v>
      </c>
      <c r="AQ22" s="62" t="s">
        <v>87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182</v>
      </c>
      <c r="B23" s="299"/>
      <c r="C23" s="299"/>
      <c r="D23" s="299"/>
      <c r="E23" s="299"/>
      <c r="F23" s="65" t="s">
        <v>1</v>
      </c>
      <c r="G23" s="88">
        <v>29</v>
      </c>
      <c r="H23" s="20">
        <f>G23</f>
        <v>29</v>
      </c>
      <c r="I23" s="20">
        <f>G23</f>
        <v>29</v>
      </c>
      <c r="J23" s="20">
        <f>G23</f>
        <v>29</v>
      </c>
      <c r="K23" s="20">
        <f>G23</f>
        <v>29</v>
      </c>
      <c r="L23" s="20">
        <f>G23</f>
        <v>29</v>
      </c>
      <c r="M23" s="20">
        <f>G23</f>
        <v>29</v>
      </c>
      <c r="N23" s="69">
        <f>G23</f>
        <v>29</v>
      </c>
      <c r="O23" s="21">
        <v>29</v>
      </c>
      <c r="P23" s="20">
        <f aca="true" t="shared" si="0" ref="P23:V23">O23</f>
        <v>29</v>
      </c>
      <c r="Q23" s="21">
        <f t="shared" si="0"/>
        <v>29</v>
      </c>
      <c r="R23" s="20">
        <f t="shared" si="0"/>
        <v>29</v>
      </c>
      <c r="S23" s="20">
        <f t="shared" si="0"/>
        <v>29</v>
      </c>
      <c r="T23" s="20">
        <f t="shared" si="0"/>
        <v>29</v>
      </c>
      <c r="U23" s="20">
        <f t="shared" si="0"/>
        <v>29</v>
      </c>
      <c r="V23" s="20">
        <f t="shared" si="0"/>
        <v>29</v>
      </c>
      <c r="W23" s="20">
        <v>29</v>
      </c>
      <c r="X23" s="20">
        <f>W23</f>
        <v>29</v>
      </c>
      <c r="Y23" s="69">
        <f>X23</f>
        <v>29</v>
      </c>
      <c r="Z23" s="21">
        <v>29</v>
      </c>
      <c r="AA23" s="20">
        <f>Z23</f>
        <v>29</v>
      </c>
      <c r="AB23" s="20">
        <f aca="true" t="shared" si="1" ref="AB23:AG23">AA23</f>
        <v>29</v>
      </c>
      <c r="AC23" s="20">
        <f t="shared" si="1"/>
        <v>29</v>
      </c>
      <c r="AD23" s="20">
        <f t="shared" si="1"/>
        <v>29</v>
      </c>
      <c r="AE23" s="20">
        <f t="shared" si="1"/>
        <v>29</v>
      </c>
      <c r="AF23" s="20">
        <f t="shared" si="1"/>
        <v>29</v>
      </c>
      <c r="AG23" s="69">
        <f t="shared" si="1"/>
        <v>29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88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183</v>
      </c>
      <c r="B24" s="300"/>
      <c r="C24" s="300"/>
      <c r="D24" s="300"/>
      <c r="E24" s="301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 t="str">
        <f>IF(обед2="хліб житній",DU2,(IF(обед2="хліб пшеничний",DT2,(VLOOKUP(обед2,таб,67,FALSE)))))</f>
        <v>200/7</v>
      </c>
      <c r="Q24" s="40">
        <f>IF(обед3="хліб житній",DU2,(IF(обед3="хліб пшеничний",DT2,(VLOOKUP(обед3,таб,67,FALSE)))))</f>
        <v>105</v>
      </c>
      <c r="R24" s="40">
        <f>IF(обед4="хліб житній",DU2,(IF(обед4="хліб пшеничний",DT2,(VLOOKUP(обед4,таб,67,FALSE)))))</f>
        <v>100</v>
      </c>
      <c r="S24" s="40">
        <v>165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200</v>
      </c>
      <c r="AB24" s="40">
        <f>IF(ужин3="хліб житній",DW2,(IF(ужин3="хліб пшеничний",DV2,(VLOOKUP(ужин3,таб,67,FALSE)))))</f>
        <v>150</v>
      </c>
      <c r="AC24" s="40">
        <f>IF(ужин4="хліб житній",DW2,(IF(ужин4="хліб пшеничний",DV2,(VLOOKUP(ужин4,таб,67,FALSE)))))</f>
        <v>35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07"/>
      <c r="AJ24" s="207"/>
      <c r="AK24" s="126"/>
      <c r="AL24" s="126"/>
      <c r="AM24" s="2"/>
      <c r="AN24" s="3"/>
      <c r="AP24">
        <v>23</v>
      </c>
      <c r="AQ24" s="62" t="s">
        <v>242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296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14</v>
      </c>
      <c r="B25" s="180"/>
      <c r="C25" s="180"/>
      <c r="D25" s="180"/>
      <c r="E25" s="181"/>
      <c r="F25" s="82" t="s">
        <v>199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72">
        <v>610001</v>
      </c>
      <c r="AI25" s="170">
        <f>AK25/сред</f>
        <v>0</v>
      </c>
      <c r="AJ25" s="171"/>
      <c r="AK25" s="158">
        <f>SUM(G26:AG26)</f>
        <v>0</v>
      </c>
      <c r="AL25" s="159"/>
      <c r="AM25" s="322">
        <f>IF(AK25=0,0,AR117)</f>
        <v>0</v>
      </c>
      <c r="AN25" s="320">
        <f>AK25*AM25</f>
        <v>0</v>
      </c>
      <c r="AP25">
        <v>24</v>
      </c>
      <c r="AQ25" s="62" t="s">
        <v>89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3" t="s">
        <v>200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73"/>
      <c r="AI26" s="170"/>
      <c r="AJ26" s="171"/>
      <c r="AK26" s="160"/>
      <c r="AL26" s="161"/>
      <c r="AM26" s="323"/>
      <c r="AN26" s="321"/>
      <c r="AP26">
        <v>25</v>
      </c>
      <c r="AQ26" s="62" t="s">
        <v>90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3</v>
      </c>
      <c r="B27" s="180"/>
      <c r="C27" s="180"/>
      <c r="D27" s="180"/>
      <c r="E27" s="181"/>
      <c r="F27" s="82" t="s">
        <v>199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126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72">
        <v>610002</v>
      </c>
      <c r="AI27" s="170">
        <f>AK27/сред</f>
        <v>0.126</v>
      </c>
      <c r="AJ27" s="171"/>
      <c r="AK27" s="158">
        <f>SUM(G28:AG28)</f>
        <v>3.654</v>
      </c>
      <c r="AL27" s="159"/>
      <c r="AM27" s="322">
        <f>IF(AK27=0,0,AS117)</f>
        <v>118</v>
      </c>
      <c r="AN27" s="320">
        <f>AK27*AM27</f>
        <v>431.17199999999997</v>
      </c>
      <c r="AP27">
        <v>26</v>
      </c>
      <c r="AQ27" s="62" t="s">
        <v>91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3" t="s">
        <v>200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3.654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73"/>
      <c r="AI28" s="170"/>
      <c r="AJ28" s="171"/>
      <c r="AK28" s="160"/>
      <c r="AL28" s="161"/>
      <c r="AM28" s="323"/>
      <c r="AN28" s="321"/>
      <c r="AP28">
        <v>27</v>
      </c>
      <c r="AQ28" s="62" t="s">
        <v>247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15</v>
      </c>
      <c r="B29" s="182"/>
      <c r="C29" s="182"/>
      <c r="D29" s="182"/>
      <c r="E29" s="183"/>
      <c r="F29" s="82" t="s">
        <v>199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72">
        <v>610009</v>
      </c>
      <c r="AI29" s="170">
        <f>AK29/сред</f>
        <v>0</v>
      </c>
      <c r="AJ29" s="171"/>
      <c r="AK29" s="158">
        <f>SUM(G30:AG30)</f>
        <v>0</v>
      </c>
      <c r="AL29" s="159"/>
      <c r="AM29" s="322">
        <f>IF(AK29=0,0,AT117)</f>
        <v>0</v>
      </c>
      <c r="AN29" s="320">
        <f>AK29*AM29</f>
        <v>0</v>
      </c>
      <c r="AP29">
        <v>28</v>
      </c>
      <c r="AQ29" s="62" t="s">
        <v>92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3" t="s">
        <v>200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73"/>
      <c r="AI30" s="170"/>
      <c r="AJ30" s="171"/>
      <c r="AK30" s="160"/>
      <c r="AL30" s="161"/>
      <c r="AM30" s="323"/>
      <c r="AN30" s="321"/>
      <c r="AP30">
        <v>29</v>
      </c>
      <c r="AQ30" s="62" t="s">
        <v>93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258</v>
      </c>
      <c r="B31" s="180"/>
      <c r="C31" s="180"/>
      <c r="D31" s="180"/>
      <c r="E31" s="181"/>
      <c r="F31" s="82" t="s">
        <v>199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72">
        <v>610024</v>
      </c>
      <c r="AI31" s="170">
        <f>AK31/сред</f>
        <v>0</v>
      </c>
      <c r="AJ31" s="171"/>
      <c r="AK31" s="158">
        <f>SUM(G32:AG32)</f>
        <v>0</v>
      </c>
      <c r="AL31" s="159"/>
      <c r="AM31" s="322">
        <f>IF(AK31=0,0,AU117)</f>
        <v>0</v>
      </c>
      <c r="AN31" s="320">
        <f>AK31*AM31</f>
        <v>0</v>
      </c>
      <c r="AP31">
        <v>30</v>
      </c>
      <c r="AQ31" s="62" t="s">
        <v>94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3" t="s">
        <v>200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73"/>
      <c r="AI32" s="170"/>
      <c r="AJ32" s="171"/>
      <c r="AK32" s="160"/>
      <c r="AL32" s="161"/>
      <c r="AM32" s="323"/>
      <c r="AN32" s="32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16</v>
      </c>
      <c r="B33" s="180"/>
      <c r="C33" s="180"/>
      <c r="D33" s="180"/>
      <c r="E33" s="181"/>
      <c r="F33" s="82" t="s">
        <v>199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72">
        <v>610036</v>
      </c>
      <c r="AI33" s="170">
        <f>AK33/сред</f>
        <v>0</v>
      </c>
      <c r="AJ33" s="171"/>
      <c r="AK33" s="158">
        <f>SUM(G34:AG34)</f>
        <v>0</v>
      </c>
      <c r="AL33" s="159"/>
      <c r="AM33" s="322">
        <f>IF(AK33=0,0,AV117)</f>
        <v>0</v>
      </c>
      <c r="AN33" s="320">
        <f>AK33*AM33</f>
        <v>0</v>
      </c>
      <c r="AP33">
        <v>32</v>
      </c>
      <c r="AQ33" s="62" t="s">
        <v>10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3" t="s">
        <v>200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73"/>
      <c r="AI34" s="170"/>
      <c r="AJ34" s="171"/>
      <c r="AK34" s="160"/>
      <c r="AL34" s="161"/>
      <c r="AM34" s="323"/>
      <c r="AN34" s="321"/>
      <c r="AP34">
        <v>33</v>
      </c>
      <c r="AQ34" s="62" t="s">
        <v>95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4</v>
      </c>
      <c r="B35" s="180"/>
      <c r="C35" s="180"/>
      <c r="D35" s="180"/>
      <c r="E35" s="181"/>
      <c r="F35" s="82" t="s">
        <v>199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72">
        <v>610052</v>
      </c>
      <c r="AI35" s="170">
        <f>AK35/сред</f>
        <v>0</v>
      </c>
      <c r="AJ35" s="171"/>
      <c r="AK35" s="158">
        <f>SUM(G36:AG36)</f>
        <v>0</v>
      </c>
      <c r="AL35" s="159"/>
      <c r="AM35" s="322">
        <f>IF(AK35=0,0,AW117)</f>
        <v>0</v>
      </c>
      <c r="AN35" s="320">
        <f>AK35*AM35</f>
        <v>0</v>
      </c>
      <c r="AP35">
        <v>34</v>
      </c>
      <c r="AQ35" s="62" t="s">
        <v>96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3" t="s">
        <v>200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73"/>
      <c r="AI36" s="170"/>
      <c r="AJ36" s="171"/>
      <c r="AK36" s="160"/>
      <c r="AL36" s="161"/>
      <c r="AM36" s="323"/>
      <c r="AN36" s="321"/>
      <c r="AP36">
        <v>35</v>
      </c>
      <c r="AQ36" s="62" t="s">
        <v>97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18</v>
      </c>
      <c r="B37" s="180"/>
      <c r="C37" s="180"/>
      <c r="D37" s="180"/>
      <c r="E37" s="181"/>
      <c r="F37" s="82" t="s">
        <v>199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120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72">
        <v>611008</v>
      </c>
      <c r="AI37" s="170">
        <f>AK37/сред</f>
        <v>0.12</v>
      </c>
      <c r="AJ37" s="171"/>
      <c r="AK37" s="158">
        <f>SUM(G38:AG38)</f>
        <v>3.48</v>
      </c>
      <c r="AL37" s="159"/>
      <c r="AM37" s="322">
        <f>IF(AK37=0,0,AX117)</f>
        <v>85</v>
      </c>
      <c r="AN37" s="320">
        <f>AK37*AM37</f>
        <v>295.8</v>
      </c>
      <c r="AP37">
        <v>36</v>
      </c>
      <c r="AQ37" s="62" t="s">
        <v>98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3" t="s">
        <v>200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  <v>3.48</v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73"/>
      <c r="AI38" s="170"/>
      <c r="AJ38" s="171"/>
      <c r="AK38" s="160"/>
      <c r="AL38" s="161"/>
      <c r="AM38" s="323"/>
      <c r="AN38" s="321"/>
      <c r="AP38">
        <v>37</v>
      </c>
      <c r="AQ38" s="62" t="s">
        <v>99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259</v>
      </c>
      <c r="B39" s="180"/>
      <c r="C39" s="180"/>
      <c r="D39" s="180"/>
      <c r="E39" s="181"/>
      <c r="F39" s="82" t="s">
        <v>199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72">
        <v>611017</v>
      </c>
      <c r="AI39" s="170">
        <f>AK39/сред</f>
        <v>0</v>
      </c>
      <c r="AJ39" s="171"/>
      <c r="AK39" s="158">
        <f>SUM(G40:AG40)</f>
        <v>0</v>
      </c>
      <c r="AL39" s="159"/>
      <c r="AM39" s="322">
        <f>IF(AK39=0,0,AY117)</f>
        <v>0</v>
      </c>
      <c r="AN39" s="320">
        <f>AK39*AM39</f>
        <v>0</v>
      </c>
      <c r="AP39">
        <v>38</v>
      </c>
      <c r="AQ39" s="62" t="s">
        <v>100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102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3" t="s">
        <v>200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73"/>
      <c r="AI40" s="170"/>
      <c r="AJ40" s="171"/>
      <c r="AK40" s="160"/>
      <c r="AL40" s="161"/>
      <c r="AM40" s="323"/>
      <c r="AN40" s="321"/>
      <c r="AP40">
        <v>39</v>
      </c>
      <c r="AQ40" s="62" t="s">
        <v>101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19</v>
      </c>
      <c r="B41" s="180"/>
      <c r="C41" s="180"/>
      <c r="D41" s="180"/>
      <c r="E41" s="181"/>
      <c r="F41" s="82" t="s">
        <v>199</v>
      </c>
      <c r="G41" s="90">
        <v>5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f>VLOOKUP(обед1,таб,10,FALSE)</f>
        <v>8</v>
      </c>
      <c r="P41" s="28">
        <v>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f>VLOOKUP(ужин1,таб,10,FALSE)</f>
        <v>6</v>
      </c>
      <c r="AA41" s="29">
        <f>VLOOKUP(ужин2,таб,10,FALSE)</f>
        <v>6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72">
        <v>612001</v>
      </c>
      <c r="AI41" s="170">
        <f>AK41/сред</f>
        <v>0.04999999999999999</v>
      </c>
      <c r="AJ41" s="171"/>
      <c r="AK41" s="158">
        <f>SUM(G42:AG42)</f>
        <v>1.4499999999999997</v>
      </c>
      <c r="AL41" s="159"/>
      <c r="AM41" s="322">
        <f>IF(AK41=0,0,AZ117)</f>
        <v>205.5</v>
      </c>
      <c r="AN41" s="320">
        <f>AK41*AM41</f>
        <v>297.97499999999997</v>
      </c>
      <c r="AP41">
        <v>40</v>
      </c>
      <c r="AQ41" s="62" t="s">
        <v>103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297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3" t="s">
        <v>200</v>
      </c>
      <c r="G42" s="91">
        <f aca="true" t="shared" si="26" ref="G42:N42">IF(G41=0,"",завтракл*G41/1000)</f>
        <v>0.145</v>
      </c>
      <c r="H42" s="47">
        <f t="shared" si="26"/>
      </c>
      <c r="I42" s="46">
        <f t="shared" si="26"/>
        <v>0.58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0.232</v>
      </c>
      <c r="P42" s="46">
        <f t="shared" si="27"/>
        <v>0.145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0.174</v>
      </c>
      <c r="AA42" s="47">
        <f t="shared" si="28"/>
        <v>0.174</v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73"/>
      <c r="AI42" s="170"/>
      <c r="AJ42" s="171"/>
      <c r="AK42" s="160"/>
      <c r="AL42" s="161"/>
      <c r="AM42" s="323"/>
      <c r="AN42" s="321"/>
      <c r="AP42">
        <v>41</v>
      </c>
      <c r="AQ42" s="62" t="s">
        <v>105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20</v>
      </c>
      <c r="B43" s="180"/>
      <c r="C43" s="180"/>
      <c r="D43" s="180"/>
      <c r="E43" s="181"/>
      <c r="F43" s="82" t="s">
        <v>199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72">
        <v>612002</v>
      </c>
      <c r="AI43" s="170">
        <f>AK43/сред</f>
        <v>0</v>
      </c>
      <c r="AJ43" s="171"/>
      <c r="AK43" s="158">
        <f>SUM(G44:AG44)</f>
        <v>0</v>
      </c>
      <c r="AL43" s="159"/>
      <c r="AM43" s="322">
        <f>IF(AK43=0,0,BA117)</f>
        <v>0</v>
      </c>
      <c r="AN43" s="320">
        <f>AK43*AM43</f>
        <v>0</v>
      </c>
      <c r="AP43">
        <v>42</v>
      </c>
      <c r="AQ43" s="62" t="s">
        <v>106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3" t="s">
        <v>200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73"/>
      <c r="AI44" s="170"/>
      <c r="AJ44" s="171"/>
      <c r="AK44" s="160"/>
      <c r="AL44" s="161"/>
      <c r="AM44" s="323"/>
      <c r="AN44" s="321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5</v>
      </c>
      <c r="B45" s="180"/>
      <c r="C45" s="180"/>
      <c r="D45" s="180"/>
      <c r="E45" s="181"/>
      <c r="F45" s="82" t="s">
        <v>199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72">
        <v>612024</v>
      </c>
      <c r="AI45" s="170">
        <f>AK45/сред</f>
        <v>0</v>
      </c>
      <c r="AJ45" s="171"/>
      <c r="AK45" s="158">
        <f>SUM(G46:AG46)</f>
        <v>0</v>
      </c>
      <c r="AL45" s="159"/>
      <c r="AM45" s="322">
        <f>IF(AK45=0,0,BB117)</f>
        <v>0</v>
      </c>
      <c r="AN45" s="320">
        <f>AK45*AM45</f>
        <v>0</v>
      </c>
      <c r="AP45">
        <v>44</v>
      </c>
      <c r="AQ45" s="62" t="s">
        <v>108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3" t="s">
        <v>200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73"/>
      <c r="AI46" s="170"/>
      <c r="AJ46" s="171"/>
      <c r="AK46" s="160"/>
      <c r="AL46" s="161"/>
      <c r="AM46" s="323"/>
      <c r="AN46" s="321"/>
      <c r="AP46">
        <v>45</v>
      </c>
      <c r="AQ46" s="62" t="s">
        <v>109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21</v>
      </c>
      <c r="B47" s="180"/>
      <c r="C47" s="180"/>
      <c r="D47" s="180"/>
      <c r="E47" s="181"/>
      <c r="F47" s="82" t="s">
        <v>199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4</v>
      </c>
      <c r="P47" s="28">
        <f>VLOOKUP(обед2,таб,13,FALSE)</f>
        <v>0</v>
      </c>
      <c r="Q47" s="29">
        <v>4</v>
      </c>
      <c r="R47" s="28">
        <v>2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0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v>4</v>
      </c>
      <c r="AB47" s="28">
        <v>4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72">
        <v>612025</v>
      </c>
      <c r="AI47" s="170">
        <f>AK47/сред</f>
        <v>0.018000000000000002</v>
      </c>
      <c r="AJ47" s="171"/>
      <c r="AK47" s="158">
        <f>SUM(G48:AG48)</f>
        <v>0.522</v>
      </c>
      <c r="AL47" s="159"/>
      <c r="AM47" s="322">
        <f>IF(AK47=0,0,BC117)</f>
        <v>33.6</v>
      </c>
      <c r="AN47" s="320">
        <f>AK47*AM47</f>
        <v>17.5392</v>
      </c>
      <c r="AP47">
        <v>46</v>
      </c>
      <c r="AQ47" s="62" t="s">
        <v>288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3" t="s">
        <v>200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0.116</v>
      </c>
      <c r="P48" s="46">
        <f t="shared" si="36"/>
      </c>
      <c r="Q48" s="47">
        <f t="shared" si="36"/>
        <v>0.116</v>
      </c>
      <c r="R48" s="46">
        <f t="shared" si="36"/>
        <v>0.058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0.116</v>
      </c>
      <c r="AB48" s="46">
        <f t="shared" si="37"/>
        <v>0.116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73"/>
      <c r="AI48" s="170"/>
      <c r="AJ48" s="171"/>
      <c r="AK48" s="160"/>
      <c r="AL48" s="161"/>
      <c r="AM48" s="323"/>
      <c r="AN48" s="321"/>
      <c r="AP48">
        <v>47</v>
      </c>
      <c r="AQ48" s="62" t="s">
        <v>319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22</v>
      </c>
      <c r="B49" s="180"/>
      <c r="C49" s="180"/>
      <c r="D49" s="180"/>
      <c r="E49" s="181"/>
      <c r="F49" s="82" t="s">
        <v>199</v>
      </c>
      <c r="G49" s="93">
        <f>VLOOKUP(завтрак1,таб,14,FALSE)</f>
        <v>206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32</v>
      </c>
      <c r="Q49" s="32">
        <f>VLOOKUP(обед3,таб,14,FALSE)</f>
        <v>15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72">
        <v>612036</v>
      </c>
      <c r="AI49" s="170">
        <f>AK49/сред</f>
        <v>0.3530000000000001</v>
      </c>
      <c r="AJ49" s="171"/>
      <c r="AK49" s="158">
        <f>SUM(G50:AG50)</f>
        <v>10.237000000000002</v>
      </c>
      <c r="AL49" s="159"/>
      <c r="AM49" s="322">
        <f>IF(AK49=0,0,BD117)</f>
        <v>25.6</v>
      </c>
      <c r="AN49" s="320">
        <f>AK49*AM49</f>
        <v>262.06720000000007</v>
      </c>
      <c r="AP49">
        <v>48</v>
      </c>
      <c r="AQ49" s="62" t="s">
        <v>107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3" t="s">
        <v>200</v>
      </c>
      <c r="G50" s="92">
        <f aca="true" t="shared" si="38" ref="G50:N50">IF(G49=0,"",завтракл*G49/1000)</f>
        <v>5.974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2.9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  <v>0.928</v>
      </c>
      <c r="Q50" s="49">
        <f t="shared" si="39"/>
        <v>0.435</v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73"/>
      <c r="AI50" s="170"/>
      <c r="AJ50" s="171"/>
      <c r="AK50" s="160"/>
      <c r="AL50" s="161"/>
      <c r="AM50" s="323"/>
      <c r="AN50" s="321"/>
      <c r="AP50">
        <v>49</v>
      </c>
      <c r="AQ50" s="62" t="s">
        <v>110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23</v>
      </c>
      <c r="B51" s="180"/>
      <c r="C51" s="180"/>
      <c r="D51" s="180"/>
      <c r="E51" s="181"/>
      <c r="F51" s="82" t="s">
        <v>199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72">
        <v>612034</v>
      </c>
      <c r="AI51" s="170">
        <f>AK51/сред</f>
        <v>0</v>
      </c>
      <c r="AJ51" s="171"/>
      <c r="AK51" s="158">
        <f>SUM(G52:AG52)</f>
        <v>0</v>
      </c>
      <c r="AL51" s="159"/>
      <c r="AM51" s="322">
        <f>IF(AK51=0,0,BE117)</f>
        <v>0</v>
      </c>
      <c r="AN51" s="320">
        <f>AK51*AM51</f>
        <v>0</v>
      </c>
      <c r="AP51">
        <v>50</v>
      </c>
      <c r="AQ51" s="62" t="s">
        <v>111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3" t="s">
        <v>200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73"/>
      <c r="AI52" s="170"/>
      <c r="AJ52" s="171"/>
      <c r="AK52" s="160"/>
      <c r="AL52" s="161"/>
      <c r="AM52" s="323"/>
      <c r="AN52" s="321"/>
      <c r="AP52">
        <v>51</v>
      </c>
      <c r="AQ52" s="62" t="s">
        <v>112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24</v>
      </c>
      <c r="B53" s="182"/>
      <c r="C53" s="182"/>
      <c r="D53" s="182"/>
      <c r="E53" s="183"/>
      <c r="F53" s="82" t="s">
        <v>199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72">
        <v>612053</v>
      </c>
      <c r="AI53" s="170">
        <f>AK53/сред</f>
        <v>0.208</v>
      </c>
      <c r="AJ53" s="171"/>
      <c r="AK53" s="158">
        <f>SUM(G54:AG54)</f>
        <v>6.032</v>
      </c>
      <c r="AL53" s="159"/>
      <c r="AM53" s="322">
        <f>IF(AK53=0,0,BF117)</f>
        <v>27.9</v>
      </c>
      <c r="AN53" s="320">
        <f>AK53*AM53</f>
        <v>168.2928</v>
      </c>
      <c r="AP53">
        <v>52</v>
      </c>
      <c r="AQ53" s="62" t="s">
        <v>113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3" t="s">
        <v>200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6.032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73"/>
      <c r="AI54" s="170"/>
      <c r="AJ54" s="171"/>
      <c r="AK54" s="160"/>
      <c r="AL54" s="161"/>
      <c r="AM54" s="323"/>
      <c r="AN54" s="321"/>
      <c r="AP54">
        <v>53</v>
      </c>
      <c r="AQ54" s="62" t="s">
        <v>12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25</v>
      </c>
      <c r="B55" s="180"/>
      <c r="C55" s="180"/>
      <c r="D55" s="180"/>
      <c r="E55" s="181"/>
      <c r="F55" s="82" t="s">
        <v>199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v>25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72">
        <v>612060</v>
      </c>
      <c r="AI55" s="170">
        <f>AK55/сред</f>
        <v>0.024999999999999998</v>
      </c>
      <c r="AJ55" s="171"/>
      <c r="AK55" s="158">
        <f>SUM(G56:AG56)</f>
        <v>0.725</v>
      </c>
      <c r="AL55" s="159"/>
      <c r="AM55" s="322">
        <f>IF(AK55=0,0,BG117)</f>
        <v>67.2</v>
      </c>
      <c r="AN55" s="320">
        <f>AK55*AM55</f>
        <v>48.72</v>
      </c>
      <c r="AP55">
        <v>54</v>
      </c>
      <c r="AQ55" s="62" t="s">
        <v>13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3" t="s">
        <v>200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  <v>0.725</v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73"/>
      <c r="AI56" s="170"/>
      <c r="AJ56" s="171"/>
      <c r="AK56" s="160"/>
      <c r="AL56" s="161"/>
      <c r="AM56" s="323"/>
      <c r="AN56" s="321"/>
      <c r="AP56">
        <v>55</v>
      </c>
      <c r="AQ56" s="62" t="s">
        <v>168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26</v>
      </c>
      <c r="B57" s="182"/>
      <c r="C57" s="182"/>
      <c r="D57" s="182"/>
      <c r="E57" s="183"/>
      <c r="F57" s="82" t="s">
        <v>199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72">
        <v>612087</v>
      </c>
      <c r="AI57" s="170">
        <f>AK57/сред</f>
        <v>0</v>
      </c>
      <c r="AJ57" s="171"/>
      <c r="AK57" s="158">
        <f>SUM(G58:AG58)</f>
        <v>0</v>
      </c>
      <c r="AL57" s="159"/>
      <c r="AM57" s="322">
        <f>IF(AK57=0,0,BH117)</f>
        <v>0</v>
      </c>
      <c r="AN57" s="320">
        <f>AK57*AM57</f>
        <v>0</v>
      </c>
      <c r="AP57">
        <v>56</v>
      </c>
      <c r="AQ57" s="62" t="s">
        <v>243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3" t="s">
        <v>200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73"/>
      <c r="AI58" s="170"/>
      <c r="AJ58" s="171"/>
      <c r="AK58" s="160"/>
      <c r="AL58" s="161"/>
      <c r="AM58" s="323"/>
      <c r="AN58" s="321"/>
      <c r="AP58">
        <v>57</v>
      </c>
      <c r="AQ58" s="62" t="s">
        <v>114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27</v>
      </c>
      <c r="B59" s="180"/>
      <c r="C59" s="180"/>
      <c r="D59" s="180"/>
      <c r="E59" s="181"/>
      <c r="F59" s="82" t="s">
        <v>199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72">
        <v>612075</v>
      </c>
      <c r="AI59" s="170">
        <f>AK59/сред</f>
        <v>0.019999999999999997</v>
      </c>
      <c r="AJ59" s="171"/>
      <c r="AK59" s="158">
        <f>SUM(G60:AG60)</f>
        <v>0.58</v>
      </c>
      <c r="AL59" s="159"/>
      <c r="AM59" s="322">
        <f>IF(AK59=0,0,BI117)</f>
        <v>209</v>
      </c>
      <c r="AN59" s="320">
        <f>AK59*AM59</f>
        <v>121.21999999999998</v>
      </c>
      <c r="AP59">
        <v>58</v>
      </c>
      <c r="AQ59" s="62" t="s">
        <v>115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3" t="s">
        <v>200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0.58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73"/>
      <c r="AI60" s="170"/>
      <c r="AJ60" s="171"/>
      <c r="AK60" s="160"/>
      <c r="AL60" s="161"/>
      <c r="AM60" s="323"/>
      <c r="AN60" s="321"/>
      <c r="AP60">
        <v>59</v>
      </c>
      <c r="AQ60" s="62" t="s">
        <v>116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28</v>
      </c>
      <c r="B61" s="180"/>
      <c r="C61" s="180"/>
      <c r="D61" s="180"/>
      <c r="E61" s="181"/>
      <c r="F61" s="82" t="s">
        <v>204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0.1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72">
        <v>612064</v>
      </c>
      <c r="AI61" s="170">
        <f>AK61/сред</f>
        <v>1.0999999999999999</v>
      </c>
      <c r="AJ61" s="171"/>
      <c r="AK61" s="236">
        <f>SUM(G62:AG62)</f>
        <v>31.9</v>
      </c>
      <c r="AL61" s="237"/>
      <c r="AM61" s="322">
        <f>IF(AK61=0,0,BJ117)</f>
        <v>2.1</v>
      </c>
      <c r="AN61" s="320">
        <f>AK61*AM61</f>
        <v>66.99</v>
      </c>
      <c r="AP61">
        <v>60</v>
      </c>
      <c r="AQ61" s="62" t="s">
        <v>118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3" t="s">
        <v>204</v>
      </c>
      <c r="G62" s="94">
        <f aca="true" t="shared" si="56" ref="G62:L62">IF(G61=0,"",завтракл*G61)</f>
      </c>
      <c r="H62" s="25">
        <f t="shared" si="56"/>
        <v>29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  <v>2.9000000000000004</v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73"/>
      <c r="AI62" s="170"/>
      <c r="AJ62" s="171"/>
      <c r="AK62" s="238"/>
      <c r="AL62" s="239"/>
      <c r="AM62" s="323"/>
      <c r="AN62" s="321"/>
      <c r="AP62">
        <v>61</v>
      </c>
      <c r="AQ62" s="62" t="s">
        <v>119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296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29</v>
      </c>
      <c r="B63" s="182"/>
      <c r="C63" s="182"/>
      <c r="D63" s="182"/>
      <c r="E63" s="183"/>
      <c r="F63" s="82" t="s">
        <v>199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72">
        <v>612112</v>
      </c>
      <c r="AI63" s="170">
        <f>AK63/сред</f>
        <v>0</v>
      </c>
      <c r="AJ63" s="171"/>
      <c r="AK63" s="158">
        <f>SUM(G64:AG64)</f>
        <v>0</v>
      </c>
      <c r="AL63" s="159"/>
      <c r="AM63" s="322">
        <f>IF(AK63=0,0,BK117)</f>
        <v>0</v>
      </c>
      <c r="AN63" s="320">
        <f>AK63*AM63</f>
        <v>0</v>
      </c>
      <c r="AP63">
        <v>62</v>
      </c>
      <c r="AQ63" s="62" t="s">
        <v>120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298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3" t="s">
        <v>200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73"/>
      <c r="AI64" s="170"/>
      <c r="AJ64" s="171"/>
      <c r="AK64" s="160"/>
      <c r="AL64" s="161"/>
      <c r="AM64" s="323"/>
      <c r="AN64" s="321"/>
      <c r="AP64">
        <v>63</v>
      </c>
      <c r="AQ64" s="62" t="s">
        <v>248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296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136</v>
      </c>
      <c r="B65" s="180"/>
      <c r="C65" s="180"/>
      <c r="D65" s="180"/>
      <c r="E65" s="181"/>
      <c r="F65" s="82" t="s">
        <v>199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2</v>
      </c>
      <c r="P65" s="35">
        <f>VLOOKUP(обед2,таб,22,FALSE)</f>
        <v>0</v>
      </c>
      <c r="Q65" s="34">
        <f>VLOOKUP(обед3,таб,22,FALSE)</f>
        <v>5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85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2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72">
        <v>613001</v>
      </c>
      <c r="AI65" s="170">
        <f>AK65/сред</f>
        <v>0.09399999999999999</v>
      </c>
      <c r="AJ65" s="171"/>
      <c r="AK65" s="158">
        <f>SUM(G66:AG66)</f>
        <v>2.7259999999999995</v>
      </c>
      <c r="AL65" s="159"/>
      <c r="AM65" s="322">
        <f>IF(AK65=0,0,BL117)</f>
        <v>10.6</v>
      </c>
      <c r="AN65" s="320">
        <f>AK65*AM65</f>
        <v>28.895599999999995</v>
      </c>
      <c r="AP65">
        <v>64</v>
      </c>
      <c r="AQ65" s="62" t="s">
        <v>249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296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3" t="s">
        <v>200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  <v>0.058</v>
      </c>
      <c r="P66" s="46">
        <f t="shared" si="63"/>
      </c>
      <c r="Q66" s="47">
        <f t="shared" si="63"/>
        <v>0.145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2.465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0.058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73"/>
      <c r="AI66" s="170"/>
      <c r="AJ66" s="171"/>
      <c r="AK66" s="160"/>
      <c r="AL66" s="161"/>
      <c r="AM66" s="323"/>
      <c r="AN66" s="321"/>
      <c r="AP66">
        <v>65</v>
      </c>
      <c r="AQ66" s="62" t="s">
        <v>250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296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30</v>
      </c>
      <c r="B67" s="182"/>
      <c r="C67" s="182"/>
      <c r="D67" s="182"/>
      <c r="E67" s="183"/>
      <c r="F67" s="82" t="s">
        <v>199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72">
        <v>613016</v>
      </c>
      <c r="AI67" s="170">
        <f>AK67/сред</f>
        <v>0</v>
      </c>
      <c r="AJ67" s="171"/>
      <c r="AK67" s="158">
        <f>SUM(G68:AG68)</f>
        <v>0</v>
      </c>
      <c r="AL67" s="159"/>
      <c r="AM67" s="322">
        <f>IF(AK67=0,0,BM117)</f>
        <v>0</v>
      </c>
      <c r="AN67" s="320">
        <f>AK67*AM67</f>
        <v>0</v>
      </c>
      <c r="AP67">
        <v>66</v>
      </c>
      <c r="AQ67" s="62" t="s">
        <v>251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3" t="s">
        <v>200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73"/>
      <c r="AI68" s="170"/>
      <c r="AJ68" s="171"/>
      <c r="AK68" s="160"/>
      <c r="AL68" s="161"/>
      <c r="AM68" s="323"/>
      <c r="AN68" s="321"/>
      <c r="AP68">
        <v>67</v>
      </c>
      <c r="AQ68" s="62" t="s">
        <v>252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31</v>
      </c>
      <c r="B69" s="180"/>
      <c r="C69" s="180"/>
      <c r="D69" s="180"/>
      <c r="E69" s="181"/>
      <c r="F69" s="82" t="s">
        <v>199</v>
      </c>
      <c r="G69" s="90">
        <f>VLOOKUP(завтрак1,таб,24,FALSE)</f>
        <v>59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72">
        <v>613029</v>
      </c>
      <c r="AI69" s="170">
        <f>AK69/сред</f>
        <v>0.059000000000000004</v>
      </c>
      <c r="AJ69" s="171"/>
      <c r="AK69" s="158">
        <f>SUM(G70:AG70)</f>
        <v>1.711</v>
      </c>
      <c r="AL69" s="159"/>
      <c r="AM69" s="322">
        <f>IF(AK69=0,0,BN117)</f>
        <v>19.7</v>
      </c>
      <c r="AN69" s="320">
        <f>AK69*AM69</f>
        <v>33.7067</v>
      </c>
      <c r="AP69">
        <v>68</v>
      </c>
      <c r="AQ69" s="62" t="s">
        <v>121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3" t="s">
        <v>200</v>
      </c>
      <c r="G70" s="91">
        <f aca="true" t="shared" si="68" ref="G70:N70">IF(G69=0,"",завтракл*G69/1000)</f>
        <v>1.711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73"/>
      <c r="AI70" s="170"/>
      <c r="AJ70" s="171"/>
      <c r="AK70" s="160"/>
      <c r="AL70" s="161"/>
      <c r="AM70" s="323"/>
      <c r="AN70" s="321"/>
      <c r="AP70">
        <v>69</v>
      </c>
      <c r="AQ70" s="62" t="s">
        <v>122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32</v>
      </c>
      <c r="B71" s="182"/>
      <c r="C71" s="182"/>
      <c r="D71" s="182"/>
      <c r="E71" s="183"/>
      <c r="F71" s="82" t="s">
        <v>199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72">
        <v>613036</v>
      </c>
      <c r="AI71" s="170">
        <f>AK71/сред</f>
        <v>0</v>
      </c>
      <c r="AJ71" s="171"/>
      <c r="AK71" s="158">
        <f>SUM(G72:AG72)</f>
        <v>0</v>
      </c>
      <c r="AL71" s="159"/>
      <c r="AM71" s="322">
        <f>IF(AK71=0,0,BO117)</f>
        <v>0</v>
      </c>
      <c r="AN71" s="320">
        <f>AK71*AM71</f>
        <v>0</v>
      </c>
      <c r="AP71">
        <v>70</v>
      </c>
      <c r="AQ71" s="62" t="s">
        <v>99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3" t="s">
        <v>200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73"/>
      <c r="AI72" s="170"/>
      <c r="AJ72" s="171"/>
      <c r="AK72" s="160"/>
      <c r="AL72" s="161"/>
      <c r="AM72" s="323"/>
      <c r="AN72" s="321"/>
      <c r="AP72">
        <v>71</v>
      </c>
      <c r="AQ72" s="62" t="s">
        <v>123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36</v>
      </c>
      <c r="B73" s="180"/>
      <c r="C73" s="180"/>
      <c r="D73" s="180"/>
      <c r="E73" s="181"/>
      <c r="F73" s="82" t="s">
        <v>199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72"/>
      <c r="AI73" s="170">
        <f>AK73/сред</f>
        <v>0</v>
      </c>
      <c r="AJ73" s="171"/>
      <c r="AK73" s="158">
        <f>SUM(G74:AG74)</f>
        <v>0</v>
      </c>
      <c r="AL73" s="159"/>
      <c r="AM73" s="322">
        <f>IF(AK73=0,0,BP117)</f>
        <v>0</v>
      </c>
      <c r="AN73" s="320">
        <f>AK73*AM73</f>
        <v>0</v>
      </c>
      <c r="AP73">
        <v>72</v>
      </c>
      <c r="AQ73" s="62" t="s">
        <v>125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3" t="s">
        <v>200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73"/>
      <c r="AI74" s="170"/>
      <c r="AJ74" s="171"/>
      <c r="AK74" s="160"/>
      <c r="AL74" s="161"/>
      <c r="AM74" s="323"/>
      <c r="AN74" s="321"/>
      <c r="AP74">
        <v>73</v>
      </c>
      <c r="AQ74" s="62" t="s">
        <v>126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152</v>
      </c>
      <c r="B75" s="180"/>
      <c r="C75" s="180"/>
      <c r="D75" s="180"/>
      <c r="E75" s="181"/>
      <c r="F75" s="82" t="s">
        <v>199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72"/>
      <c r="AI75" s="170">
        <f>AK75/сред</f>
        <v>0</v>
      </c>
      <c r="AJ75" s="171"/>
      <c r="AK75" s="158">
        <f>SUM(G76:AG76)</f>
        <v>0</v>
      </c>
      <c r="AL75" s="159"/>
      <c r="AM75" s="322">
        <f>IF(AK75=0,0,DK117)</f>
        <v>0</v>
      </c>
      <c r="AN75" s="320">
        <f>AK75*AM75</f>
        <v>0</v>
      </c>
      <c r="AP75">
        <v>74</v>
      </c>
      <c r="AQ75" s="62" t="s">
        <v>127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3" t="s">
        <v>200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73"/>
      <c r="AI76" s="170"/>
      <c r="AJ76" s="171"/>
      <c r="AK76" s="160"/>
      <c r="AL76" s="161"/>
      <c r="AM76" s="323"/>
      <c r="AN76" s="321"/>
      <c r="AP76">
        <v>75</v>
      </c>
      <c r="AQ76" s="62" t="s">
        <v>128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153</v>
      </c>
      <c r="B77" s="182"/>
      <c r="C77" s="182"/>
      <c r="D77" s="182"/>
      <c r="E77" s="183"/>
      <c r="F77" s="82" t="s">
        <v>199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72"/>
      <c r="AI77" s="170">
        <f>AK77/сред</f>
        <v>0</v>
      </c>
      <c r="AJ77" s="171"/>
      <c r="AK77" s="158">
        <f>SUM(G78:AG78)</f>
        <v>0</v>
      </c>
      <c r="AL77" s="159"/>
      <c r="AM77" s="322">
        <f>IF(AK77=0,0,DJ117)</f>
        <v>0</v>
      </c>
      <c r="AN77" s="320">
        <f>AK77*AM77</f>
        <v>0</v>
      </c>
      <c r="AP77">
        <v>76</v>
      </c>
      <c r="AQ77" s="62" t="s">
        <v>129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3" t="s">
        <v>200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73"/>
      <c r="AI78" s="170"/>
      <c r="AJ78" s="171"/>
      <c r="AK78" s="160"/>
      <c r="AL78" s="161"/>
      <c r="AM78" s="323"/>
      <c r="AN78" s="321"/>
      <c r="AP78">
        <v>77</v>
      </c>
      <c r="AQ78" s="62" t="s">
        <v>255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154</v>
      </c>
      <c r="B79" s="180"/>
      <c r="C79" s="180"/>
      <c r="D79" s="180"/>
      <c r="E79" s="181"/>
      <c r="F79" s="82" t="s">
        <v>199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72">
        <v>613052</v>
      </c>
      <c r="AI79" s="170">
        <f>AK79/сред</f>
        <v>0</v>
      </c>
      <c r="AJ79" s="171"/>
      <c r="AK79" s="158">
        <f>SUM(G80:AG80)</f>
        <v>0</v>
      </c>
      <c r="AL79" s="159"/>
      <c r="AM79" s="322">
        <f>IF(AK79=0,0,DL117)</f>
        <v>0</v>
      </c>
      <c r="AN79" s="320">
        <f>AK79*AM79</f>
        <v>0</v>
      </c>
      <c r="AP79">
        <v>78</v>
      </c>
      <c r="AQ79" s="62" t="s">
        <v>130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3" t="s">
        <v>200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73"/>
      <c r="AI80" s="170"/>
      <c r="AJ80" s="171"/>
      <c r="AK80" s="160"/>
      <c r="AL80" s="161"/>
      <c r="AM80" s="323"/>
      <c r="AN80" s="321"/>
      <c r="AP80">
        <v>79</v>
      </c>
      <c r="AQ80" s="62" t="s">
        <v>131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33</v>
      </c>
      <c r="B81" s="182"/>
      <c r="C81" s="182"/>
      <c r="D81" s="182"/>
      <c r="E81" s="183"/>
      <c r="F81" s="82" t="s">
        <v>199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72">
        <v>603015</v>
      </c>
      <c r="AI81" s="170">
        <f>AK81/сред</f>
        <v>0</v>
      </c>
      <c r="AJ81" s="171"/>
      <c r="AK81" s="158">
        <f>SUM(G82:AG82)</f>
        <v>0</v>
      </c>
      <c r="AL81" s="159"/>
      <c r="AM81" s="322">
        <f>IF(AK81=0,0,BQ117)</f>
        <v>0</v>
      </c>
      <c r="AN81" s="320">
        <f>AK81*AM81</f>
        <v>0</v>
      </c>
      <c r="AP81">
        <v>80</v>
      </c>
      <c r="AQ81" s="62" t="s">
        <v>132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3" t="s">
        <v>200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73"/>
      <c r="AI82" s="170"/>
      <c r="AJ82" s="171"/>
      <c r="AK82" s="160"/>
      <c r="AL82" s="161"/>
      <c r="AM82" s="323"/>
      <c r="AN82" s="321"/>
      <c r="AP82">
        <v>81</v>
      </c>
      <c r="AQ82" s="62" t="s">
        <v>133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35</v>
      </c>
      <c r="B83" s="180"/>
      <c r="C83" s="180"/>
      <c r="D83" s="180"/>
      <c r="E83" s="181"/>
      <c r="F83" s="82" t="s">
        <v>199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72">
        <v>613046</v>
      </c>
      <c r="AI83" s="170">
        <f>AK83/сред</f>
        <v>0</v>
      </c>
      <c r="AJ83" s="171"/>
      <c r="AK83" s="158">
        <f>SUM(G84:AG84)</f>
        <v>0</v>
      </c>
      <c r="AL83" s="159"/>
      <c r="AM83" s="322">
        <f>IF(AK83=0,0,BR117)</f>
        <v>0</v>
      </c>
      <c r="AN83" s="320">
        <f>AK83*AM83</f>
        <v>0</v>
      </c>
      <c r="AP83">
        <v>82</v>
      </c>
      <c r="AQ83" s="62" t="s">
        <v>134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3" t="s">
        <v>200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73"/>
      <c r="AI84" s="170"/>
      <c r="AJ84" s="171"/>
      <c r="AK84" s="160"/>
      <c r="AL84" s="161"/>
      <c r="AM84" s="323"/>
      <c r="AN84" s="32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34</v>
      </c>
      <c r="B85" s="182"/>
      <c r="C85" s="182"/>
      <c r="D85" s="182"/>
      <c r="E85" s="183"/>
      <c r="F85" s="82" t="s">
        <v>199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72">
        <v>613052</v>
      </c>
      <c r="AI85" s="170">
        <f>AK85/сред</f>
        <v>0</v>
      </c>
      <c r="AJ85" s="171"/>
      <c r="AK85" s="158">
        <f>SUM(G86:AG86)</f>
        <v>0</v>
      </c>
      <c r="AL85" s="159"/>
      <c r="AM85" s="322">
        <f>IF(AK85=0,0,BS117)</f>
        <v>0</v>
      </c>
      <c r="AN85" s="320">
        <f>AK85*AM85</f>
        <v>0</v>
      </c>
      <c r="AP85">
        <v>84</v>
      </c>
      <c r="AQ85" s="62" t="s">
        <v>135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3" t="s">
        <v>200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73"/>
      <c r="AI86" s="170"/>
      <c r="AJ86" s="171"/>
      <c r="AK86" s="160"/>
      <c r="AL86" s="161"/>
      <c r="AM86" s="323"/>
      <c r="AN86" s="321"/>
      <c r="AP86">
        <v>85</v>
      </c>
      <c r="AQ86" s="62" t="s">
        <v>253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330</v>
      </c>
      <c r="B87" s="180"/>
      <c r="C87" s="180"/>
      <c r="D87" s="180"/>
      <c r="E87" s="181"/>
      <c r="F87" s="82" t="s">
        <v>199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72">
        <v>613068</v>
      </c>
      <c r="AI87" s="170">
        <f>AK87/сред</f>
        <v>0</v>
      </c>
      <c r="AJ87" s="171"/>
      <c r="AK87" s="158">
        <f>SUM(G88:AG88)</f>
        <v>0</v>
      </c>
      <c r="AL87" s="159"/>
      <c r="AM87" s="322">
        <f>IF(AK87=0,0,BT117)</f>
        <v>0</v>
      </c>
      <c r="AN87" s="320">
        <f>AK87*AM87</f>
        <v>0</v>
      </c>
      <c r="AP87">
        <v>86</v>
      </c>
      <c r="AQ87" s="62" t="s">
        <v>137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296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3" t="s">
        <v>200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73"/>
      <c r="AI88" s="170"/>
      <c r="AJ88" s="171"/>
      <c r="AK88" s="160"/>
      <c r="AL88" s="161"/>
      <c r="AM88" s="323"/>
      <c r="AN88" s="321"/>
      <c r="AP88">
        <v>87</v>
      </c>
      <c r="AQ88" s="62" t="s">
        <v>166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86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8">
        <v>10</v>
      </c>
      <c r="O89" s="219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8">
        <v>21</v>
      </c>
      <c r="Z89" s="219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8">
        <v>29</v>
      </c>
      <c r="AH89" s="172"/>
      <c r="AI89" s="170"/>
      <c r="AJ89" s="171"/>
      <c r="AK89" s="158"/>
      <c r="AL89" s="159"/>
      <c r="AM89" s="322"/>
      <c r="AN89" s="320"/>
      <c r="AP89">
        <v>88</v>
      </c>
      <c r="AQ89" s="62" t="s">
        <v>138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87"/>
      <c r="H90" s="179"/>
      <c r="I90" s="179"/>
      <c r="J90" s="179"/>
      <c r="K90" s="179"/>
      <c r="L90" s="179"/>
      <c r="M90" s="179"/>
      <c r="N90" s="229"/>
      <c r="O90" s="220"/>
      <c r="P90" s="179"/>
      <c r="Q90" s="179"/>
      <c r="R90" s="179"/>
      <c r="S90" s="179"/>
      <c r="T90" s="179"/>
      <c r="U90" s="179"/>
      <c r="V90" s="179"/>
      <c r="W90" s="179"/>
      <c r="X90" s="179"/>
      <c r="Y90" s="229"/>
      <c r="Z90" s="220"/>
      <c r="AA90" s="179"/>
      <c r="AB90" s="179"/>
      <c r="AC90" s="179"/>
      <c r="AD90" s="179"/>
      <c r="AE90" s="179"/>
      <c r="AF90" s="179"/>
      <c r="AG90" s="229"/>
      <c r="AH90" s="173"/>
      <c r="AI90" s="170"/>
      <c r="AJ90" s="171"/>
      <c r="AK90" s="160"/>
      <c r="AL90" s="161"/>
      <c r="AM90" s="323"/>
      <c r="AN90" s="321"/>
      <c r="AP90">
        <v>89</v>
      </c>
      <c r="AQ90" s="62" t="s">
        <v>139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0</v>
      </c>
      <c r="B91" s="182"/>
      <c r="C91" s="182"/>
      <c r="D91" s="182"/>
      <c r="E91" s="183"/>
      <c r="F91" s="82" t="s">
        <v>199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72">
        <v>613072</v>
      </c>
      <c r="AI91" s="230">
        <f>AK91/сред</f>
        <v>0</v>
      </c>
      <c r="AJ91" s="231"/>
      <c r="AK91" s="158">
        <f>SUM(G92:AG92)</f>
        <v>0</v>
      </c>
      <c r="AL91" s="159"/>
      <c r="AM91" s="322">
        <f>IF(AK91=0,0,BU117)</f>
        <v>0</v>
      </c>
      <c r="AN91" s="320">
        <f>AK91*AM91</f>
        <v>0</v>
      </c>
      <c r="AP91">
        <v>90</v>
      </c>
      <c r="AQ91" s="62" t="s">
        <v>254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3" t="s">
        <v>200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73"/>
      <c r="AI92" s="170"/>
      <c r="AJ92" s="171"/>
      <c r="AK92" s="160"/>
      <c r="AL92" s="161"/>
      <c r="AM92" s="323"/>
      <c r="AN92" s="321"/>
      <c r="AP92">
        <v>91</v>
      </c>
      <c r="AQ92" s="62" t="s">
        <v>244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296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350</v>
      </c>
      <c r="B93" s="180"/>
      <c r="C93" s="180"/>
      <c r="D93" s="180"/>
      <c r="E93" s="181"/>
      <c r="F93" s="82" t="s">
        <v>199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72"/>
      <c r="AI93" s="170">
        <f>AK93/сред</f>
        <v>0</v>
      </c>
      <c r="AJ93" s="171"/>
      <c r="AK93" s="158">
        <f>SUM(G94:AG94)</f>
        <v>0</v>
      </c>
      <c r="AL93" s="159"/>
      <c r="AM93" s="322">
        <f>IF(AK93=0,0,DG117)</f>
        <v>0</v>
      </c>
      <c r="AN93" s="320">
        <f>AK93*AM93</f>
        <v>0</v>
      </c>
      <c r="AP93">
        <v>92</v>
      </c>
      <c r="AQ93" s="62" t="s">
        <v>141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298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3" t="s">
        <v>200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73"/>
      <c r="AI94" s="170"/>
      <c r="AJ94" s="171"/>
      <c r="AK94" s="160"/>
      <c r="AL94" s="161"/>
      <c r="AM94" s="323"/>
      <c r="AN94" s="321"/>
      <c r="AP94">
        <v>93</v>
      </c>
      <c r="AQ94" s="62" t="s">
        <v>142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265</v>
      </c>
      <c r="B95" s="182"/>
      <c r="C95" s="182"/>
      <c r="D95" s="182"/>
      <c r="E95" s="183"/>
      <c r="F95" s="82" t="s">
        <v>199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72">
        <v>614001</v>
      </c>
      <c r="AI95" s="170">
        <f>AK95/сред</f>
        <v>0</v>
      </c>
      <c r="AJ95" s="171"/>
      <c r="AK95" s="158">
        <f>SUM(G96:AG96)</f>
        <v>0</v>
      </c>
      <c r="AL95" s="159"/>
      <c r="AM95" s="322">
        <f>IF(AK95=0,0,BV117)</f>
        <v>0</v>
      </c>
      <c r="AN95" s="320">
        <f>AK95*AM95</f>
        <v>0</v>
      </c>
      <c r="AP95">
        <v>94</v>
      </c>
      <c r="AQ95" s="62" t="s">
        <v>143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3" t="s">
        <v>200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73"/>
      <c r="AI96" s="170"/>
      <c r="AJ96" s="171"/>
      <c r="AK96" s="160"/>
      <c r="AL96" s="161"/>
      <c r="AM96" s="323"/>
      <c r="AN96" s="321"/>
      <c r="AP96">
        <v>95</v>
      </c>
      <c r="AQ96" s="62" t="s">
        <v>144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37</v>
      </c>
      <c r="B97" s="180"/>
      <c r="C97" s="180"/>
      <c r="D97" s="180"/>
      <c r="E97" s="181"/>
      <c r="F97" s="82" t="s">
        <v>199</v>
      </c>
      <c r="G97" s="90"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15</v>
      </c>
      <c r="M97" s="28">
        <f>VLOOKUP(завтрак7,таб,33,FALSE)</f>
        <v>0</v>
      </c>
      <c r="N97" s="71">
        <f>VLOOKUP(завтрак8,таб,33,FALSE)</f>
        <v>0</v>
      </c>
      <c r="O97" s="36"/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4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/>
      <c r="AB97" s="35"/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15</v>
      </c>
      <c r="AF97" s="35">
        <f>VLOOKUP(ужин7,таб,33,FALSE)</f>
        <v>0</v>
      </c>
      <c r="AG97" s="79">
        <f>VLOOKUP(ужин8,таб,33,FALSE)</f>
        <v>0</v>
      </c>
      <c r="AH97" s="172">
        <v>614002</v>
      </c>
      <c r="AI97" s="170">
        <f>AK97/сред</f>
        <v>0.039</v>
      </c>
      <c r="AJ97" s="171"/>
      <c r="AK97" s="158">
        <f>SUM(G98:AG98)</f>
        <v>1.131</v>
      </c>
      <c r="AL97" s="159"/>
      <c r="AM97" s="322">
        <f>IF(AK97=0,0,BW117)</f>
        <v>14</v>
      </c>
      <c r="AN97" s="320">
        <f>AK97*AM97</f>
        <v>15.834</v>
      </c>
      <c r="AP97">
        <v>96</v>
      </c>
      <c r="AQ97" s="62" t="s">
        <v>145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3" t="s">
        <v>200</v>
      </c>
      <c r="G98" s="91">
        <f aca="true" t="shared" si="107" ref="G98:N98">IF(G97=0,"",завтракл*G97/1000)</f>
        <v>0.145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0.435</v>
      </c>
      <c r="M98" s="46">
        <f t="shared" si="107"/>
      </c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0.116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0.435</v>
      </c>
      <c r="AF98" s="46">
        <f t="shared" si="109"/>
      </c>
      <c r="AG98" s="72">
        <f t="shared" si="109"/>
      </c>
      <c r="AH98" s="173"/>
      <c r="AI98" s="170"/>
      <c r="AJ98" s="171"/>
      <c r="AK98" s="160"/>
      <c r="AL98" s="161"/>
      <c r="AM98" s="323"/>
      <c r="AN98" s="321"/>
      <c r="AP98">
        <v>97</v>
      </c>
      <c r="AQ98" s="62" t="s">
        <v>146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39</v>
      </c>
      <c r="B99" s="182"/>
      <c r="C99" s="182"/>
      <c r="D99" s="182"/>
      <c r="E99" s="183"/>
      <c r="F99" s="82" t="s">
        <v>199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72">
        <v>614018</v>
      </c>
      <c r="AI99" s="170">
        <f>AK99/сред</f>
        <v>0</v>
      </c>
      <c r="AJ99" s="171"/>
      <c r="AK99" s="158">
        <f>SUM(G100:AG100)</f>
        <v>0</v>
      </c>
      <c r="AL99" s="159"/>
      <c r="AM99" s="322">
        <f>IF(AK99=0,0,BX117)</f>
        <v>0</v>
      </c>
      <c r="AN99" s="320">
        <f>AK99*AM99</f>
        <v>0</v>
      </c>
      <c r="AP99">
        <v>98</v>
      </c>
      <c r="AQ99" s="62" t="s">
        <v>147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3" t="s">
        <v>200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73"/>
      <c r="AI100" s="170"/>
      <c r="AJ100" s="171"/>
      <c r="AK100" s="160"/>
      <c r="AL100" s="161"/>
      <c r="AM100" s="323"/>
      <c r="AN100" s="321"/>
      <c r="AP100">
        <v>99</v>
      </c>
      <c r="AQ100" s="62" t="s">
        <v>148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40</v>
      </c>
      <c r="B101" s="180"/>
      <c r="C101" s="180"/>
      <c r="D101" s="180"/>
      <c r="E101" s="181"/>
      <c r="F101" s="82" t="s">
        <v>199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v>24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72">
        <v>614024</v>
      </c>
      <c r="AI101" s="170">
        <f>AK101/сред</f>
        <v>0.023999999999999997</v>
      </c>
      <c r="AJ101" s="171"/>
      <c r="AK101" s="158">
        <f>SUM(G102:AG102)</f>
        <v>0.696</v>
      </c>
      <c r="AL101" s="159"/>
      <c r="AM101" s="322">
        <f>IF(AK101=0,0,BY117)</f>
        <v>42</v>
      </c>
      <c r="AN101" s="320">
        <f>AK101*AM101</f>
        <v>29.232</v>
      </c>
      <c r="AP101">
        <v>100</v>
      </c>
      <c r="AQ101" s="62" t="s">
        <v>149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3" t="s">
        <v>200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  <v>0.696</v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73"/>
      <c r="AI102" s="170"/>
      <c r="AJ102" s="171"/>
      <c r="AK102" s="160"/>
      <c r="AL102" s="161"/>
      <c r="AM102" s="323"/>
      <c r="AN102" s="321"/>
      <c r="AP102">
        <v>101</v>
      </c>
      <c r="AQ102" s="62" t="s">
        <v>150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41</v>
      </c>
      <c r="B103" s="182"/>
      <c r="C103" s="182"/>
      <c r="D103" s="182"/>
      <c r="E103" s="183"/>
      <c r="F103" s="82" t="s">
        <v>199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72">
        <v>614044</v>
      </c>
      <c r="AI103" s="170">
        <f>AK103/сред</f>
        <v>0</v>
      </c>
      <c r="AJ103" s="171"/>
      <c r="AK103" s="158">
        <f>SUM(G104:AG104)</f>
        <v>0</v>
      </c>
      <c r="AL103" s="159"/>
      <c r="AM103" s="322">
        <f>IF(AK103=0,0,BZ117)</f>
        <v>0</v>
      </c>
      <c r="AN103" s="320">
        <f>AK103*AM103</f>
        <v>0</v>
      </c>
      <c r="AP103">
        <v>102</v>
      </c>
      <c r="AQ103" s="62" t="s">
        <v>157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303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3" t="s">
        <v>200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73"/>
      <c r="AI104" s="170"/>
      <c r="AJ104" s="171"/>
      <c r="AK104" s="160"/>
      <c r="AL104" s="161"/>
      <c r="AM104" s="323"/>
      <c r="AN104" s="321"/>
      <c r="AQ104" s="62" t="s">
        <v>158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42</v>
      </c>
      <c r="B105" s="180"/>
      <c r="C105" s="180"/>
      <c r="D105" s="180"/>
      <c r="E105" s="181"/>
      <c r="F105" s="82" t="s">
        <v>199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35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72">
        <v>614074</v>
      </c>
      <c r="AI105" s="170">
        <f>AK105/сред</f>
        <v>0.034999999999999996</v>
      </c>
      <c r="AJ105" s="171"/>
      <c r="AK105" s="158">
        <f>SUM(G106:AG106)</f>
        <v>1.015</v>
      </c>
      <c r="AL105" s="159"/>
      <c r="AM105" s="322">
        <f>IF(AK105=0,0,CA117)</f>
        <v>51.5</v>
      </c>
      <c r="AN105" s="320">
        <f>AK105*AM105</f>
        <v>52.272499999999994</v>
      </c>
      <c r="AQ105" s="62" t="s">
        <v>159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3" t="s">
        <v>200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1.015</v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73"/>
      <c r="AI106" s="170"/>
      <c r="AJ106" s="171"/>
      <c r="AK106" s="160"/>
      <c r="AL106" s="161"/>
      <c r="AM106" s="323"/>
      <c r="AN106" s="321"/>
      <c r="AQ106" s="62" t="s">
        <v>160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43</v>
      </c>
      <c r="B107" s="180"/>
      <c r="C107" s="180"/>
      <c r="D107" s="180"/>
      <c r="E107" s="181"/>
      <c r="F107" s="82" t="s">
        <v>199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79">
        <f>VLOOKUP(ужин8,таб,38,FALSE)</f>
        <v>0</v>
      </c>
      <c r="AH107" s="172">
        <v>615027</v>
      </c>
      <c r="AI107" s="170">
        <f>AK107/сред</f>
        <v>0</v>
      </c>
      <c r="AJ107" s="171"/>
      <c r="AK107" s="158">
        <f>SUM(G108:AG108)</f>
        <v>0</v>
      </c>
      <c r="AL107" s="159"/>
      <c r="AM107" s="322">
        <f>IF(AK107=0,0,CB117)</f>
        <v>0</v>
      </c>
      <c r="AN107" s="320">
        <f>AK107*AM107</f>
        <v>0</v>
      </c>
      <c r="AQ107" s="62" t="s">
        <v>161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3" t="s">
        <v>200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2">
        <f t="shared" si="124"/>
      </c>
      <c r="AH108" s="173"/>
      <c r="AI108" s="170"/>
      <c r="AJ108" s="171"/>
      <c r="AK108" s="160"/>
      <c r="AL108" s="161"/>
      <c r="AM108" s="323"/>
      <c r="AN108" s="321"/>
      <c r="AQ108" s="62" t="s">
        <v>162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245</v>
      </c>
      <c r="B109" s="182"/>
      <c r="C109" s="182"/>
      <c r="D109" s="182"/>
      <c r="E109" s="183"/>
      <c r="F109" s="82" t="s">
        <v>199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72">
        <v>615028</v>
      </c>
      <c r="AI109" s="170">
        <f>AK109/сред</f>
        <v>0</v>
      </c>
      <c r="AJ109" s="171"/>
      <c r="AK109" s="158">
        <f>SUM(G110:AG110)</f>
        <v>0</v>
      </c>
      <c r="AL109" s="159"/>
      <c r="AM109" s="322">
        <f>IF(AK109=0,0,CC117)</f>
        <v>0</v>
      </c>
      <c r="AN109" s="320">
        <f>AK109*AM109</f>
        <v>0</v>
      </c>
      <c r="AQ109" s="62" t="s">
        <v>163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3" t="s">
        <v>200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73"/>
      <c r="AI110" s="170"/>
      <c r="AJ110" s="171"/>
      <c r="AK110" s="160"/>
      <c r="AL110" s="161"/>
      <c r="AM110" s="323"/>
      <c r="AN110" s="321"/>
      <c r="AQ110" s="62" t="s">
        <v>164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44</v>
      </c>
      <c r="B111" s="180"/>
      <c r="C111" s="180"/>
      <c r="D111" s="180"/>
      <c r="E111" s="181"/>
      <c r="F111" s="82" t="s">
        <v>199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72"/>
      <c r="AI111" s="170">
        <f>AK111/сред</f>
        <v>0.19999999999999998</v>
      </c>
      <c r="AJ111" s="171"/>
      <c r="AK111" s="158">
        <f>SUM(G112:AG112)</f>
        <v>5.8</v>
      </c>
      <c r="AL111" s="159"/>
      <c r="AM111" s="322">
        <f>IF(AK111=0,0,CD117)</f>
        <v>24.8</v>
      </c>
      <c r="AN111" s="320">
        <f>AK111*AM111</f>
        <v>143.84</v>
      </c>
      <c r="AQ111" s="62" t="s">
        <v>165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3" t="s">
        <v>200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5.8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73"/>
      <c r="AI112" s="170"/>
      <c r="AJ112" s="171"/>
      <c r="AK112" s="160"/>
      <c r="AL112" s="161"/>
      <c r="AM112" s="323"/>
      <c r="AN112" s="321"/>
      <c r="AQ112" s="62" t="s">
        <v>167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45</v>
      </c>
      <c r="B113" s="180"/>
      <c r="C113" s="180"/>
      <c r="D113" s="180"/>
      <c r="E113" s="181"/>
      <c r="F113" s="82" t="s">
        <v>199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72"/>
      <c r="AI113" s="170">
        <f>AK113/сред</f>
        <v>0</v>
      </c>
      <c r="AJ113" s="171"/>
      <c r="AK113" s="158">
        <f>SUM(G114:AG114)</f>
        <v>0</v>
      </c>
      <c r="AL113" s="159"/>
      <c r="AM113" s="322">
        <f>IF(AK113=0,0,CE117)</f>
        <v>0</v>
      </c>
      <c r="AN113" s="320">
        <f>AK113*AM113</f>
        <v>0</v>
      </c>
      <c r="AQ113" s="62" t="s">
        <v>169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3" t="s">
        <v>200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73"/>
      <c r="AI114" s="170"/>
      <c r="AJ114" s="171"/>
      <c r="AK114" s="160"/>
      <c r="AL114" s="161"/>
      <c r="AM114" s="323"/>
      <c r="AN114" s="321"/>
      <c r="AQ114" s="62" t="s">
        <v>201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221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46</v>
      </c>
      <c r="B115" s="180"/>
      <c r="C115" s="180"/>
      <c r="D115" s="180"/>
      <c r="E115" s="181"/>
      <c r="F115" s="82" t="s">
        <v>199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72">
        <v>615054</v>
      </c>
      <c r="AI115" s="170">
        <f>AK115/сред</f>
        <v>0.3</v>
      </c>
      <c r="AJ115" s="171"/>
      <c r="AK115" s="158">
        <f>SUM(G116:AG116)</f>
        <v>8.7</v>
      </c>
      <c r="AL115" s="159"/>
      <c r="AM115" s="322">
        <f>IF(AK115=0,0,CF117)</f>
        <v>16.9</v>
      </c>
      <c r="AN115" s="320">
        <f>AK115*AM115</f>
        <v>147.02999999999997</v>
      </c>
      <c r="AQ115" s="62" t="s">
        <v>202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221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3" t="s">
        <v>200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8.7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73"/>
      <c r="AI116" s="170"/>
      <c r="AJ116" s="171"/>
      <c r="AK116" s="160"/>
      <c r="AL116" s="161"/>
      <c r="AM116" s="323"/>
      <c r="AN116" s="32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348</v>
      </c>
      <c r="B117" s="182"/>
      <c r="C117" s="182"/>
      <c r="D117" s="182"/>
      <c r="E117" s="183"/>
      <c r="F117" s="82" t="s">
        <v>199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72"/>
      <c r="AI117" s="170">
        <f>AK117/сред</f>
        <v>0</v>
      </c>
      <c r="AJ117" s="171"/>
      <c r="AK117" s="158">
        <f>SUM(G118:AG118)</f>
        <v>0</v>
      </c>
      <c r="AL117" s="159"/>
      <c r="AM117" s="322">
        <f>IF(AK117=0,0,DM117)</f>
        <v>0</v>
      </c>
      <c r="AN117" s="320">
        <f>AK117*AM117</f>
        <v>0</v>
      </c>
      <c r="AQ117" s="110" t="s">
        <v>222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4"/>
      <c r="B118" s="184"/>
      <c r="C118" s="184"/>
      <c r="D118" s="184"/>
      <c r="E118" s="185"/>
      <c r="F118" s="83" t="s">
        <v>200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73"/>
      <c r="AI118" s="170"/>
      <c r="AJ118" s="171"/>
      <c r="AK118" s="160"/>
      <c r="AL118" s="161"/>
      <c r="AM118" s="323"/>
      <c r="AN118" s="321"/>
      <c r="AR118" s="61" t="s">
        <v>14</v>
      </c>
      <c r="AS118" s="61" t="s">
        <v>7</v>
      </c>
      <c r="AT118" s="61" t="s">
        <v>15</v>
      </c>
      <c r="AU118" s="61" t="s">
        <v>258</v>
      </c>
      <c r="AV118" s="61" t="s">
        <v>16</v>
      </c>
      <c r="AW118" s="61" t="s">
        <v>352</v>
      </c>
      <c r="AX118" s="61" t="s">
        <v>18</v>
      </c>
      <c r="AY118" s="61" t="s">
        <v>259</v>
      </c>
      <c r="AZ118" s="61" t="s">
        <v>63</v>
      </c>
      <c r="BA118" s="61" t="s">
        <v>20</v>
      </c>
      <c r="BB118" s="61" t="s">
        <v>64</v>
      </c>
      <c r="BC118" s="61" t="s">
        <v>21</v>
      </c>
      <c r="BD118" s="61" t="s">
        <v>22</v>
      </c>
      <c r="BE118" s="61" t="s">
        <v>23</v>
      </c>
      <c r="BF118" s="61" t="s">
        <v>65</v>
      </c>
      <c r="BG118" s="61" t="s">
        <v>25</v>
      </c>
      <c r="BH118" s="61" t="s">
        <v>26</v>
      </c>
      <c r="BI118" s="61" t="s">
        <v>27</v>
      </c>
      <c r="BJ118" s="61" t="s">
        <v>28</v>
      </c>
      <c r="BK118" s="61" t="s">
        <v>29</v>
      </c>
      <c r="BL118" s="61" t="s">
        <v>136</v>
      </c>
      <c r="BM118" s="61" t="s">
        <v>30</v>
      </c>
      <c r="BN118" s="61" t="s">
        <v>31</v>
      </c>
      <c r="BO118" s="61" t="s">
        <v>32</v>
      </c>
      <c r="BP118" s="61" t="s">
        <v>36</v>
      </c>
      <c r="BQ118" s="61" t="s">
        <v>66</v>
      </c>
      <c r="BR118" s="61" t="s">
        <v>35</v>
      </c>
      <c r="BS118" s="61" t="s">
        <v>34</v>
      </c>
      <c r="BT118" s="61" t="s">
        <v>340</v>
      </c>
      <c r="BU118" s="61" t="s">
        <v>0</v>
      </c>
      <c r="BV118" s="61" t="s">
        <v>265</v>
      </c>
      <c r="BW118" s="61" t="s">
        <v>37</v>
      </c>
      <c r="BX118" s="61" t="s">
        <v>39</v>
      </c>
      <c r="BY118" s="61" t="s">
        <v>40</v>
      </c>
      <c r="BZ118" s="61" t="s">
        <v>41</v>
      </c>
      <c r="CA118" s="61" t="s">
        <v>42</v>
      </c>
      <c r="CB118" s="61" t="s">
        <v>43</v>
      </c>
      <c r="CC118" s="61" t="s">
        <v>245</v>
      </c>
      <c r="CD118" s="61" t="s">
        <v>44</v>
      </c>
      <c r="CE118" s="61" t="s">
        <v>45</v>
      </c>
      <c r="CF118" s="61" t="s">
        <v>46</v>
      </c>
      <c r="CG118" s="61" t="s">
        <v>47</v>
      </c>
      <c r="CH118" s="61" t="s">
        <v>332</v>
      </c>
      <c r="CI118" s="61" t="s">
        <v>48</v>
      </c>
      <c r="CJ118" s="61" t="s">
        <v>295</v>
      </c>
      <c r="CK118" s="61" t="s">
        <v>341</v>
      </c>
      <c r="CL118" s="61" t="s">
        <v>75</v>
      </c>
      <c r="CM118" s="61" t="s">
        <v>51</v>
      </c>
      <c r="CN118" s="61" t="s">
        <v>319</v>
      </c>
      <c r="CO118" s="61" t="s">
        <v>50</v>
      </c>
      <c r="CP118" s="61" t="s">
        <v>52</v>
      </c>
      <c r="CQ118" s="61" t="s">
        <v>223</v>
      </c>
      <c r="CR118" s="61" t="s">
        <v>224</v>
      </c>
      <c r="CS118" s="61" t="s">
        <v>351</v>
      </c>
      <c r="CT118" s="61" t="s">
        <v>347</v>
      </c>
      <c r="CU118" s="61" t="s">
        <v>323</v>
      </c>
      <c r="CV118" s="61" t="s">
        <v>56</v>
      </c>
      <c r="CW118" s="61" t="s">
        <v>55</v>
      </c>
      <c r="CX118" s="61" t="s">
        <v>2</v>
      </c>
      <c r="CY118" s="61" t="s">
        <v>57</v>
      </c>
      <c r="CZ118" s="61" t="s">
        <v>58</v>
      </c>
      <c r="DA118" s="61" t="s">
        <v>59</v>
      </c>
      <c r="DB118" s="61" t="s">
        <v>60</v>
      </c>
      <c r="DC118" s="61" t="s">
        <v>61</v>
      </c>
      <c r="DD118" s="61" t="s">
        <v>314</v>
      </c>
      <c r="DE118" s="61"/>
      <c r="DF118" s="61" t="s">
        <v>230</v>
      </c>
      <c r="DG118" s="61" t="s">
        <v>350</v>
      </c>
      <c r="DH118" s="61" t="s">
        <v>104</v>
      </c>
      <c r="DI118" s="61" t="s">
        <v>117</v>
      </c>
      <c r="DJ118" s="61" t="s">
        <v>151</v>
      </c>
      <c r="DK118" s="61" t="s">
        <v>124</v>
      </c>
      <c r="DL118" s="61" t="s">
        <v>140</v>
      </c>
      <c r="DM118" s="61" t="s">
        <v>348</v>
      </c>
      <c r="DN118" s="61" t="s">
        <v>319</v>
      </c>
      <c r="DO118" s="61" t="s">
        <v>288</v>
      </c>
      <c r="DP118" s="61" t="s">
        <v>232</v>
      </c>
      <c r="DQ118" s="61" t="s">
        <v>313</v>
      </c>
      <c r="DR118" s="61" t="s">
        <v>232</v>
      </c>
      <c r="DS118" s="61" t="s">
        <v>313</v>
      </c>
      <c r="DT118" s="61"/>
      <c r="DU118" s="61"/>
      <c r="DV118" s="61"/>
      <c r="DW118" s="61"/>
      <c r="DX118" s="61" t="s">
        <v>257</v>
      </c>
      <c r="DY118" s="61" t="s">
        <v>289</v>
      </c>
    </row>
    <row r="119" spans="1:128" ht="30.75" customHeight="1">
      <c r="A119" s="180" t="s">
        <v>294</v>
      </c>
      <c r="B119" s="180"/>
      <c r="C119" s="180"/>
      <c r="D119" s="180"/>
      <c r="E119" s="181"/>
      <c r="F119" s="82" t="s">
        <v>199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72"/>
      <c r="AI119" s="170">
        <f>AK119/сред</f>
        <v>0</v>
      </c>
      <c r="AJ119" s="171"/>
      <c r="AK119" s="158">
        <f>SUM(G120:AG120)</f>
        <v>0</v>
      </c>
      <c r="AL119" s="159"/>
      <c r="AM119" s="322">
        <f>IF(AK119=0,0,DN117)</f>
        <v>0</v>
      </c>
      <c r="AN119" s="320"/>
      <c r="AQ119" s="61" t="s">
        <v>217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3" t="s">
        <v>200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73"/>
      <c r="AI120" s="170"/>
      <c r="AJ120" s="171"/>
      <c r="AK120" s="160"/>
      <c r="AL120" s="161"/>
      <c r="AM120" s="323"/>
      <c r="AN120" s="321"/>
      <c r="AQ120" s="61" t="s">
        <v>218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288</v>
      </c>
      <c r="B121" s="182"/>
      <c r="C121" s="182"/>
      <c r="D121" s="182"/>
      <c r="E121" s="183"/>
      <c r="F121" s="82" t="s">
        <v>199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72"/>
      <c r="AI121" s="170">
        <f>AK121/сред</f>
        <v>0</v>
      </c>
      <c r="AJ121" s="171"/>
      <c r="AK121" s="158">
        <f>SUM(G122:AG122)</f>
        <v>0</v>
      </c>
      <c r="AL121" s="159"/>
      <c r="AM121" s="322">
        <f>IF(AK121=0,0,DO117)</f>
        <v>0</v>
      </c>
      <c r="AN121" s="320">
        <f>AK121*AM121</f>
        <v>0</v>
      </c>
      <c r="AQ121" s="62" t="s">
        <v>219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3" t="s">
        <v>200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73"/>
      <c r="AI122" s="170"/>
      <c r="AJ122" s="171"/>
      <c r="AK122" s="160"/>
      <c r="AL122" s="161"/>
      <c r="AM122" s="323"/>
      <c r="AN122" s="321"/>
      <c r="AQ122" s="61" t="s">
        <v>220</v>
      </c>
      <c r="CE122" s="96">
        <v>25</v>
      </c>
      <c r="DE122" s="61">
        <v>25</v>
      </c>
    </row>
    <row r="123" spans="1:43" ht="30.75" customHeight="1">
      <c r="A123" s="180" t="s">
        <v>257</v>
      </c>
      <c r="B123" s="180"/>
      <c r="C123" s="180"/>
      <c r="D123" s="180"/>
      <c r="E123" s="181"/>
      <c r="F123" s="82" t="s">
        <v>199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72"/>
      <c r="AI123" s="170">
        <f>AK123/сред</f>
        <v>0</v>
      </c>
      <c r="AJ123" s="171"/>
      <c r="AK123" s="158">
        <f>SUM(G124:AG124)</f>
        <v>0</v>
      </c>
      <c r="AL123" s="159"/>
      <c r="AM123" s="322">
        <f>IF(AK123=0,0,DP117)</f>
        <v>0</v>
      </c>
      <c r="AN123" s="320">
        <f>AK123*AM123</f>
        <v>0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3" t="s">
        <v>200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73"/>
      <c r="AI124" s="170"/>
      <c r="AJ124" s="171"/>
      <c r="AK124" s="160"/>
      <c r="AL124" s="161"/>
      <c r="AM124" s="323"/>
      <c r="AN124" s="321"/>
      <c r="AQ124" s="61" t="s">
        <v>225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182" t="s">
        <v>47</v>
      </c>
      <c r="B125" s="182"/>
      <c r="C125" s="182"/>
      <c r="D125" s="182"/>
      <c r="E125" s="183"/>
      <c r="F125" s="82" t="s">
        <v>199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76</v>
      </c>
      <c r="P125" s="38">
        <f>VLOOKUP(обед2,таб,43,FALSE)</f>
        <v>240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72">
        <v>615078</v>
      </c>
      <c r="AI125" s="170">
        <f>AK125/сред</f>
        <v>0.592</v>
      </c>
      <c r="AJ125" s="171"/>
      <c r="AK125" s="158">
        <f>SUM(G126:AG126)</f>
        <v>17.168</v>
      </c>
      <c r="AL125" s="159"/>
      <c r="AM125" s="322">
        <f>IF(AK125=0,0,CG117)</f>
        <v>13.1</v>
      </c>
      <c r="AN125" s="320">
        <f>AK125*AM125</f>
        <v>224.90079999999998</v>
      </c>
      <c r="AQ125" s="61" t="s">
        <v>226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3" t="s">
        <v>200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2.204</v>
      </c>
      <c r="P126" s="45">
        <f t="shared" si="150"/>
        <v>6.96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8.004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73"/>
      <c r="AI126" s="170"/>
      <c r="AJ126" s="171"/>
      <c r="AK126" s="160"/>
      <c r="AL126" s="161"/>
      <c r="AM126" s="323"/>
      <c r="AN126" s="321"/>
      <c r="AQ126" s="61" t="s">
        <v>227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296</v>
      </c>
    </row>
    <row r="127" spans="1:109" ht="30.75" customHeight="1">
      <c r="A127" s="180" t="s">
        <v>332</v>
      </c>
      <c r="B127" s="180"/>
      <c r="C127" s="180"/>
      <c r="D127" s="180"/>
      <c r="E127" s="181"/>
      <c r="F127" s="82" t="s">
        <v>199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35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296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72">
        <v>615079</v>
      </c>
      <c r="AI127" s="170">
        <f>AK127/сред</f>
        <v>0.331</v>
      </c>
      <c r="AJ127" s="171"/>
      <c r="AK127" s="158">
        <f>SUM(G128:AG128)</f>
        <v>9.599</v>
      </c>
      <c r="AL127" s="159"/>
      <c r="AM127" s="322">
        <f>IF(AK127=0,0,CH117)</f>
        <v>6.9</v>
      </c>
      <c r="AN127" s="320">
        <f>AK127*AM127</f>
        <v>66.23310000000001</v>
      </c>
      <c r="AQ127" s="61" t="s">
        <v>228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3" t="s">
        <v>200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  <v>1.015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  <v>8.584</v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73"/>
      <c r="AI128" s="170"/>
      <c r="AJ128" s="171"/>
      <c r="AK128" s="160"/>
      <c r="AL128" s="161"/>
      <c r="AM128" s="323"/>
      <c r="AN128" s="321"/>
      <c r="AQ128" s="61" t="s">
        <v>229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48</v>
      </c>
      <c r="B129" s="182"/>
      <c r="C129" s="182"/>
      <c r="D129" s="182"/>
      <c r="E129" s="183"/>
      <c r="F129" s="82" t="s">
        <v>199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13</v>
      </c>
      <c r="P129" s="38">
        <f>VLOOKUP(обед2,таб,45,FALSE)</f>
        <v>0</v>
      </c>
      <c r="Q129" s="37">
        <f>VLOOKUP(обед3,таб,45,FALSE)</f>
        <v>14</v>
      </c>
      <c r="R129" s="38">
        <f>VLOOKUP(обед4,таб,45,FALSE)</f>
        <v>18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10</v>
      </c>
      <c r="AB129" s="38">
        <f>VLOOKUP(ужин3,таб,45,FALSE)</f>
        <v>15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72">
        <v>616062</v>
      </c>
      <c r="AI129" s="170">
        <f>AK129/сред</f>
        <v>0.07</v>
      </c>
      <c r="AJ129" s="171"/>
      <c r="AK129" s="158">
        <f>SUM(G130:AG130)</f>
        <v>2.0300000000000002</v>
      </c>
      <c r="AL129" s="159"/>
      <c r="AM129" s="322">
        <f>IF(AK129=0,0,CI117)</f>
        <v>10.5</v>
      </c>
      <c r="AN129" s="320">
        <f>AK129*AM129</f>
        <v>21.315</v>
      </c>
      <c r="AQ129" s="61" t="s">
        <v>231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3" t="s">
        <v>200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0.377</v>
      </c>
      <c r="P130" s="45">
        <f t="shared" si="156"/>
      </c>
      <c r="Q130" s="49">
        <f t="shared" si="156"/>
        <v>0.406</v>
      </c>
      <c r="R130" s="45">
        <f t="shared" si="156"/>
        <v>0.522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  <v>0.29</v>
      </c>
      <c r="AB130" s="45">
        <f t="shared" si="157"/>
        <v>0.435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73"/>
      <c r="AI130" s="170"/>
      <c r="AJ130" s="171"/>
      <c r="AK130" s="160"/>
      <c r="AL130" s="161"/>
      <c r="AM130" s="323"/>
      <c r="AN130" s="321"/>
      <c r="AQ130" s="61" t="s">
        <v>233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49</v>
      </c>
      <c r="B131" s="180"/>
      <c r="C131" s="180"/>
      <c r="D131" s="180"/>
      <c r="E131" s="181"/>
      <c r="F131" s="82" t="s">
        <v>199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6</v>
      </c>
      <c r="AB131" s="35">
        <f>VLOOKUP(ужин3,таб,46,FALSE)</f>
        <v>34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72">
        <v>615084</v>
      </c>
      <c r="AI131" s="170">
        <f>AK131/сред</f>
        <v>0.0575</v>
      </c>
      <c r="AJ131" s="171"/>
      <c r="AK131" s="158">
        <f>SUM(G132:AG132)</f>
        <v>1.6675</v>
      </c>
      <c r="AL131" s="159"/>
      <c r="AM131" s="322">
        <f>IF(AK131=0,0,CJ117)</f>
        <v>8</v>
      </c>
      <c r="AN131" s="320">
        <f>AK131*AM131</f>
        <v>13.34</v>
      </c>
      <c r="AQ131" s="61" t="s">
        <v>234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3" t="s">
        <v>200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0.5075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  <v>0.174</v>
      </c>
      <c r="AB132" s="46">
        <f t="shared" si="160"/>
        <v>0.986</v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73"/>
      <c r="AI132" s="170"/>
      <c r="AJ132" s="171"/>
      <c r="AK132" s="160"/>
      <c r="AL132" s="161"/>
      <c r="AM132" s="323"/>
      <c r="AN132" s="321"/>
      <c r="AQ132" s="61" t="s">
        <v>235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334</v>
      </c>
      <c r="B133" s="182"/>
      <c r="C133" s="182"/>
      <c r="D133" s="182"/>
      <c r="E133" s="183"/>
      <c r="F133" s="82" t="s">
        <v>199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72">
        <v>615088</v>
      </c>
      <c r="AI133" s="170">
        <f>AK133/сред</f>
        <v>0</v>
      </c>
      <c r="AJ133" s="171"/>
      <c r="AK133" s="158">
        <f>SUM(G134:AG134)</f>
        <v>0</v>
      </c>
      <c r="AL133" s="159"/>
      <c r="AM133" s="322">
        <f>IF(AK133=0,0,CK117)</f>
        <v>0</v>
      </c>
      <c r="AN133" s="320">
        <f>AK133*AM133</f>
        <v>0</v>
      </c>
      <c r="AQ133" s="61" t="s">
        <v>236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3" t="s">
        <v>200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73"/>
      <c r="AI134" s="170"/>
      <c r="AJ134" s="171"/>
      <c r="AK134" s="160"/>
      <c r="AL134" s="161"/>
      <c r="AM134" s="323"/>
      <c r="AN134" s="321"/>
      <c r="AQ134" s="61" t="s">
        <v>237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8" t="s">
        <v>75</v>
      </c>
      <c r="B135" s="189"/>
      <c r="C135" s="189"/>
      <c r="D135" s="189"/>
      <c r="E135" s="189"/>
      <c r="F135" s="82" t="s">
        <v>199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101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72"/>
      <c r="AI135" s="170">
        <f>AK135/сред</f>
        <v>0.10099999999999999</v>
      </c>
      <c r="AJ135" s="171"/>
      <c r="AK135" s="158">
        <f>SUM(G136:AG136)</f>
        <v>2.929</v>
      </c>
      <c r="AL135" s="159"/>
      <c r="AM135" s="322">
        <f>IF(AK135=0,0,CL117)</f>
        <v>21.92</v>
      </c>
      <c r="AN135" s="320">
        <f>AK135*AM135</f>
        <v>64.20368</v>
      </c>
      <c r="AQ135" s="61" t="s">
        <v>246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90"/>
      <c r="B136" s="191"/>
      <c r="C136" s="191"/>
      <c r="D136" s="191"/>
      <c r="E136" s="191"/>
      <c r="F136" s="83" t="s">
        <v>200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  <v>2.929</v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73"/>
      <c r="AI136" s="170"/>
      <c r="AJ136" s="171"/>
      <c r="AK136" s="160"/>
      <c r="AL136" s="161"/>
      <c r="AM136" s="323"/>
      <c r="AN136" s="321"/>
      <c r="AQ136" s="62" t="s">
        <v>238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50</v>
      </c>
      <c r="B137" s="182"/>
      <c r="C137" s="182"/>
      <c r="D137" s="182"/>
      <c r="E137" s="183"/>
      <c r="F137" s="82" t="s">
        <v>199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53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72">
        <v>615094</v>
      </c>
      <c r="AI137" s="170">
        <f>AK137/сред</f>
        <v>0.053</v>
      </c>
      <c r="AJ137" s="171"/>
      <c r="AK137" s="158">
        <f>SUM(G138:AG138)</f>
        <v>1.537</v>
      </c>
      <c r="AL137" s="159"/>
      <c r="AM137" s="322">
        <f>IF(AK137=0,0,CO117)</f>
        <v>7</v>
      </c>
      <c r="AN137" s="320">
        <f>AK137*AM137</f>
        <v>10.759</v>
      </c>
      <c r="AQ137" s="61" t="s">
        <v>239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3" t="s">
        <v>200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  <v>1.537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73"/>
      <c r="AI138" s="170"/>
      <c r="AJ138" s="171"/>
      <c r="AK138" s="160"/>
      <c r="AL138" s="161"/>
      <c r="AM138" s="323"/>
      <c r="AN138" s="321"/>
      <c r="AQ138" s="61" t="s">
        <v>240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301</v>
      </c>
    </row>
    <row r="139" spans="1:109" ht="30.75" customHeight="1">
      <c r="A139" s="174" t="s">
        <v>319</v>
      </c>
      <c r="B139" s="174"/>
      <c r="C139" s="174"/>
      <c r="D139" s="174"/>
      <c r="E139" s="175"/>
      <c r="F139" s="82" t="s">
        <v>199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72"/>
      <c r="AI139" s="170">
        <f>AK139/сред</f>
        <v>0</v>
      </c>
      <c r="AJ139" s="171"/>
      <c r="AK139" s="158">
        <f>SUM(G140:AG140)</f>
        <v>0</v>
      </c>
      <c r="AL139" s="159"/>
      <c r="AM139" s="322">
        <f>IF(AK139=0,0,CN117)</f>
        <v>0</v>
      </c>
      <c r="AN139" s="320">
        <f>AK139*AM139</f>
        <v>0</v>
      </c>
      <c r="AQ139" s="61" t="s">
        <v>241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301</v>
      </c>
    </row>
    <row r="140" spans="1:109" ht="30.75" customHeight="1">
      <c r="A140" s="174"/>
      <c r="B140" s="174"/>
      <c r="C140" s="174"/>
      <c r="D140" s="174"/>
      <c r="E140" s="175"/>
      <c r="F140" s="83" t="s">
        <v>200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73"/>
      <c r="AI140" s="170"/>
      <c r="AJ140" s="171"/>
      <c r="AK140" s="160"/>
      <c r="AL140" s="161"/>
      <c r="AM140" s="323"/>
      <c r="AN140" s="321"/>
      <c r="AQ140" s="61" t="s">
        <v>256</v>
      </c>
      <c r="CK140">
        <v>100</v>
      </c>
      <c r="DE140" s="61">
        <v>100</v>
      </c>
    </row>
    <row r="141" spans="1:109" ht="30.75" customHeight="1">
      <c r="A141" s="182" t="s">
        <v>51</v>
      </c>
      <c r="B141" s="182"/>
      <c r="C141" s="182"/>
      <c r="D141" s="182"/>
      <c r="E141" s="183"/>
      <c r="F141" s="82" t="s">
        <v>199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1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1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72"/>
      <c r="AI141" s="170">
        <f>AK141/сред</f>
        <v>0.002</v>
      </c>
      <c r="AJ141" s="171"/>
      <c r="AK141" s="158">
        <f>SUM(G142:AG142)</f>
        <v>0.058</v>
      </c>
      <c r="AL141" s="159"/>
      <c r="AM141" s="322">
        <f>IF(AK141=0,0,CM117)</f>
        <v>48.2</v>
      </c>
      <c r="AN141" s="320">
        <f>AK141*AM141</f>
        <v>2.7956000000000003</v>
      </c>
      <c r="AQ141" s="61" t="s">
        <v>258</v>
      </c>
      <c r="AU141" s="96">
        <v>35</v>
      </c>
      <c r="DE141" s="61">
        <v>35</v>
      </c>
    </row>
    <row r="142" spans="1:109" ht="30.75" customHeight="1">
      <c r="A142" s="184"/>
      <c r="B142" s="184"/>
      <c r="C142" s="184"/>
      <c r="D142" s="184"/>
      <c r="E142" s="185"/>
      <c r="F142" s="83" t="s">
        <v>200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0.029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  <v>0.029</v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73"/>
      <c r="AI142" s="170"/>
      <c r="AJ142" s="171"/>
      <c r="AK142" s="160"/>
      <c r="AL142" s="161"/>
      <c r="AM142" s="323"/>
      <c r="AN142" s="321"/>
      <c r="AQ142" s="61" t="s">
        <v>259</v>
      </c>
      <c r="AY142">
        <v>150</v>
      </c>
      <c r="DE142" s="61">
        <v>150</v>
      </c>
    </row>
    <row r="143" spans="1:109" ht="30.75" customHeight="1">
      <c r="A143" s="180" t="s">
        <v>84</v>
      </c>
      <c r="B143" s="180"/>
      <c r="C143" s="180"/>
      <c r="D143" s="180"/>
      <c r="E143" s="181"/>
      <c r="F143" s="82" t="s">
        <v>199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72"/>
      <c r="AI143" s="170">
        <f>AK143/сред</f>
        <v>0</v>
      </c>
      <c r="AJ143" s="171"/>
      <c r="AK143" s="158">
        <f>SUM(G144:AG144)</f>
        <v>0</v>
      </c>
      <c r="AL143" s="159"/>
      <c r="AM143" s="322">
        <f>IF(AK143=0,0,DF117)</f>
        <v>0</v>
      </c>
      <c r="AN143" s="320">
        <f>AK143*AM143</f>
        <v>0</v>
      </c>
      <c r="AQ143" s="61" t="s">
        <v>260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3" t="s">
        <v>200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73"/>
      <c r="AI144" s="170"/>
      <c r="AJ144" s="171"/>
      <c r="AK144" s="160"/>
      <c r="AL144" s="161"/>
      <c r="AM144" s="323"/>
      <c r="AN144" s="321"/>
      <c r="AQ144" s="61" t="s">
        <v>261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52</v>
      </c>
      <c r="B145" s="182"/>
      <c r="C145" s="182"/>
      <c r="D145" s="182"/>
      <c r="E145" s="183"/>
      <c r="F145" s="82" t="s">
        <v>199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72"/>
      <c r="AI145" s="170">
        <f>AK145/сред</f>
        <v>0</v>
      </c>
      <c r="AJ145" s="171"/>
      <c r="AK145" s="158">
        <f>SUM(G146:AG146)</f>
        <v>0</v>
      </c>
      <c r="AL145" s="159"/>
      <c r="AM145" s="322">
        <f>IF(AK145=0,0,CP117)</f>
        <v>0</v>
      </c>
      <c r="AN145" s="320">
        <f>AK145*AM145</f>
        <v>0</v>
      </c>
      <c r="AQ145" s="61" t="s">
        <v>262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3" t="s">
        <v>200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73"/>
      <c r="AI146" s="170"/>
      <c r="AJ146" s="171"/>
      <c r="AK146" s="160"/>
      <c r="AL146" s="161"/>
      <c r="AM146" s="323"/>
      <c r="AN146" s="321"/>
      <c r="AQ146" s="61" t="s">
        <v>263</v>
      </c>
      <c r="DE146" s="61">
        <v>65</v>
      </c>
    </row>
    <row r="147" spans="1:109" ht="30.75" customHeight="1">
      <c r="A147" s="180" t="s">
        <v>53</v>
      </c>
      <c r="B147" s="180"/>
      <c r="C147" s="180"/>
      <c r="D147" s="180"/>
      <c r="E147" s="181"/>
      <c r="F147" s="82" t="s">
        <v>199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15</v>
      </c>
      <c r="R147" s="35">
        <f>IF(обед4="хліб пшеничний",180,(VLOOKUP(обед4,таб,53,FALSE)))</f>
        <v>0</v>
      </c>
      <c r="S147" s="34">
        <v>165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72">
        <v>616001</v>
      </c>
      <c r="AI147" s="170">
        <f>AK147/сред</f>
        <v>0.41000000000000003</v>
      </c>
      <c r="AJ147" s="171"/>
      <c r="AK147" s="158">
        <f>SUM(G148:AG148)</f>
        <v>11.89</v>
      </c>
      <c r="AL147" s="159"/>
      <c r="AM147" s="322">
        <f>IF(AK147=0,0,CQ117)</f>
        <v>11.04</v>
      </c>
      <c r="AN147" s="320">
        <f>AK147*AM147</f>
        <v>131.2656</v>
      </c>
      <c r="AQ147" s="61" t="s">
        <v>323</v>
      </c>
      <c r="BW147">
        <v>20</v>
      </c>
      <c r="CU147">
        <v>4</v>
      </c>
      <c r="DE147" s="61">
        <v>200</v>
      </c>
    </row>
    <row r="148" spans="1:111" ht="30.75" customHeight="1">
      <c r="A148" s="180"/>
      <c r="B148" s="180"/>
      <c r="C148" s="180"/>
      <c r="D148" s="180"/>
      <c r="E148" s="181"/>
      <c r="F148" s="83" t="s">
        <v>200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2.9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  <v>0.435</v>
      </c>
      <c r="R148" s="46">
        <f t="shared" si="183"/>
      </c>
      <c r="S148" s="47">
        <f t="shared" si="183"/>
        <v>4.785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3.77</v>
      </c>
      <c r="AE148" s="47">
        <f t="shared" si="184"/>
      </c>
      <c r="AF148" s="46">
        <f t="shared" si="184"/>
      </c>
      <c r="AG148" s="72">
        <f t="shared" si="184"/>
      </c>
      <c r="AH148" s="173"/>
      <c r="AI148" s="170"/>
      <c r="AJ148" s="171"/>
      <c r="AK148" s="160"/>
      <c r="AL148" s="161"/>
      <c r="AM148" s="323"/>
      <c r="AN148" s="321"/>
      <c r="AQ148" s="61" t="s">
        <v>264</v>
      </c>
      <c r="DE148" s="61">
        <v>35</v>
      </c>
      <c r="DG148">
        <v>35</v>
      </c>
    </row>
    <row r="149" spans="1:109" ht="30.75" customHeight="1">
      <c r="A149" s="182" t="s">
        <v>54</v>
      </c>
      <c r="B149" s="182"/>
      <c r="C149" s="182"/>
      <c r="D149" s="182"/>
      <c r="E149" s="183"/>
      <c r="F149" s="82" t="s">
        <v>199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72">
        <v>616002</v>
      </c>
      <c r="AI149" s="170">
        <f>AK149/сред</f>
        <v>0</v>
      </c>
      <c r="AJ149" s="171"/>
      <c r="AK149" s="158">
        <f>SUM(G150:AG150)</f>
        <v>0</v>
      </c>
      <c r="AL149" s="159"/>
      <c r="AM149" s="322">
        <f>IF(AK149=0,0,CR117)</f>
        <v>0</v>
      </c>
      <c r="AN149" s="320">
        <f>AK149*AM149</f>
        <v>0</v>
      </c>
      <c r="AQ149" s="61" t="s">
        <v>265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4" t="s">
        <v>200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73"/>
      <c r="AI150" s="170"/>
      <c r="AJ150" s="171"/>
      <c r="AK150" s="160"/>
      <c r="AL150" s="161"/>
      <c r="AM150" s="323"/>
      <c r="AN150" s="321"/>
      <c r="AQ150" s="61" t="s">
        <v>266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4" t="s">
        <v>351</v>
      </c>
      <c r="B151" s="174"/>
      <c r="C151" s="174"/>
      <c r="D151" s="174"/>
      <c r="E151" s="175"/>
      <c r="F151" s="82" t="s">
        <v>199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72"/>
      <c r="AI151" s="234">
        <f>AK151/сред</f>
        <v>0</v>
      </c>
      <c r="AJ151" s="235"/>
      <c r="AK151" s="236">
        <f>SUM(G152:AG152)</f>
        <v>0</v>
      </c>
      <c r="AL151" s="237"/>
      <c r="AM151" s="322">
        <f>IF(AK151=0,0,CS117)</f>
        <v>0</v>
      </c>
      <c r="AN151" s="320">
        <f>AK151*AM151</f>
        <v>0</v>
      </c>
      <c r="AQ151" s="61" t="s">
        <v>267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4"/>
      <c r="B152" s="174"/>
      <c r="C152" s="174"/>
      <c r="D152" s="174"/>
      <c r="E152" s="175"/>
      <c r="F152" s="84" t="s">
        <v>200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319"/>
      <c r="AI152" s="234"/>
      <c r="AJ152" s="235"/>
      <c r="AK152" s="238"/>
      <c r="AL152" s="239"/>
      <c r="AM152" s="323"/>
      <c r="AN152" s="321"/>
      <c r="AQ152" s="61" t="s">
        <v>268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347</v>
      </c>
      <c r="B153" s="182"/>
      <c r="C153" s="182"/>
      <c r="D153" s="182"/>
      <c r="E153" s="183"/>
      <c r="F153" s="70" t="s">
        <v>199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72"/>
      <c r="AI153" s="170">
        <f>AK153/сред</f>
        <v>0</v>
      </c>
      <c r="AJ153" s="171"/>
      <c r="AK153" s="158">
        <f>SUM(G154:AG154)</f>
        <v>0</v>
      </c>
      <c r="AL153" s="159"/>
      <c r="AM153" s="322">
        <f>IF(AK153=0,0,CT117)</f>
        <v>0</v>
      </c>
      <c r="AN153" s="320">
        <f>AK153*AM153</f>
        <v>0</v>
      </c>
      <c r="AQ153" s="61" t="s">
        <v>269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0" t="s">
        <v>200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73"/>
      <c r="AI154" s="170"/>
      <c r="AJ154" s="171"/>
      <c r="AK154" s="160"/>
      <c r="AL154" s="161"/>
      <c r="AM154" s="323"/>
      <c r="AN154" s="321"/>
      <c r="AQ154" s="61" t="s">
        <v>270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323</v>
      </c>
      <c r="B155" s="180"/>
      <c r="C155" s="180"/>
      <c r="D155" s="180"/>
      <c r="E155" s="181"/>
      <c r="F155" s="70" t="s">
        <v>199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9"/>
      <c r="AI155" s="170">
        <f>AK155/сред</f>
        <v>0</v>
      </c>
      <c r="AJ155" s="171"/>
      <c r="AK155" s="158">
        <f>SUM(G156:AG156)</f>
        <v>0</v>
      </c>
      <c r="AL155" s="159"/>
      <c r="AM155" s="322">
        <f>IF(AK155=0,0,CU117)</f>
        <v>0</v>
      </c>
      <c r="AN155" s="320">
        <f>AK155*AM155</f>
        <v>0</v>
      </c>
      <c r="AQ155" s="61" t="s">
        <v>271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4" t="s">
        <v>200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2"/>
      <c r="AJ156" s="233"/>
      <c r="AK156" s="160"/>
      <c r="AL156" s="161"/>
      <c r="AM156" s="323"/>
      <c r="AN156" s="321"/>
      <c r="AQ156" s="61" t="s">
        <v>272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56</v>
      </c>
      <c r="B157" s="182"/>
      <c r="C157" s="182"/>
      <c r="D157" s="182"/>
      <c r="E157" s="183"/>
      <c r="F157" s="82" t="s">
        <v>199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72">
        <v>616015</v>
      </c>
      <c r="AI157" s="170">
        <f>AK157/сред</f>
        <v>0</v>
      </c>
      <c r="AJ157" s="171"/>
      <c r="AK157" s="158">
        <f>SUM(G158:AG158)</f>
        <v>0</v>
      </c>
      <c r="AL157" s="159"/>
      <c r="AM157" s="322">
        <f>IF(AK157=0,0,CV117)</f>
        <v>0</v>
      </c>
      <c r="AN157" s="320">
        <f>AK157*AM157</f>
        <v>0</v>
      </c>
      <c r="AQ157" s="61" t="s">
        <v>273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3" t="s">
        <v>200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73"/>
      <c r="AI158" s="170"/>
      <c r="AJ158" s="171"/>
      <c r="AK158" s="160"/>
      <c r="AL158" s="161"/>
      <c r="AM158" s="323"/>
      <c r="AN158" s="321"/>
      <c r="AQ158" s="61" t="s">
        <v>274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55</v>
      </c>
      <c r="B159" s="180"/>
      <c r="C159" s="180"/>
      <c r="D159" s="180"/>
      <c r="E159" s="181"/>
      <c r="F159" s="82" t="s">
        <v>199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72"/>
      <c r="AI159" s="170">
        <f>AK159/сред</f>
        <v>0.002</v>
      </c>
      <c r="AJ159" s="171"/>
      <c r="AK159" s="158">
        <f>SUM(G160:AG160)</f>
        <v>0.058</v>
      </c>
      <c r="AL159" s="159"/>
      <c r="AM159" s="322">
        <f>IF(AK159=0,0,CW117)</f>
        <v>288</v>
      </c>
      <c r="AN159" s="320">
        <f>AK159*AM159</f>
        <v>16.704</v>
      </c>
      <c r="AQ159" s="61" t="s">
        <v>275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3" t="s">
        <v>200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0.058</v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73"/>
      <c r="AI160" s="170"/>
      <c r="AJ160" s="171"/>
      <c r="AK160" s="160"/>
      <c r="AL160" s="161"/>
      <c r="AM160" s="323"/>
      <c r="AN160" s="321"/>
      <c r="AQ160" s="61" t="s">
        <v>276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2</v>
      </c>
      <c r="B161" s="182"/>
      <c r="C161" s="182"/>
      <c r="D161" s="182"/>
      <c r="E161" s="183"/>
      <c r="F161" s="82" t="s">
        <v>199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1</v>
      </c>
      <c r="AF161" s="38">
        <f>VLOOKUP(ужин7,таб,60,FALSE)</f>
        <v>0</v>
      </c>
      <c r="AG161" s="80">
        <f>VLOOKUP(ужин8,таб,60,FALSE)</f>
        <v>0</v>
      </c>
      <c r="AH161" s="172">
        <v>616022</v>
      </c>
      <c r="AI161" s="170">
        <f>AK161/сред</f>
        <v>0.001</v>
      </c>
      <c r="AJ161" s="171"/>
      <c r="AK161" s="158">
        <f>SUM(G162:AG162)</f>
        <v>0.029</v>
      </c>
      <c r="AL161" s="159"/>
      <c r="AM161" s="322">
        <f>IF(AK161=0,0,CX117)</f>
        <v>306</v>
      </c>
      <c r="AN161" s="320">
        <f>AK161*AM161</f>
        <v>8.874</v>
      </c>
      <c r="AQ161" s="61" t="s">
        <v>286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3" t="s">
        <v>200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  <v>0.029</v>
      </c>
      <c r="AF162" s="45">
        <f t="shared" si="205"/>
      </c>
      <c r="AG162" s="77">
        <f t="shared" si="205"/>
      </c>
      <c r="AH162" s="173"/>
      <c r="AI162" s="170"/>
      <c r="AJ162" s="171"/>
      <c r="AK162" s="160"/>
      <c r="AL162" s="161"/>
      <c r="AM162" s="323"/>
      <c r="AN162" s="321"/>
      <c r="AQ162" s="61" t="s">
        <v>277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57</v>
      </c>
      <c r="B163" s="180"/>
      <c r="C163" s="180"/>
      <c r="D163" s="180"/>
      <c r="E163" s="181"/>
      <c r="F163" s="82" t="s">
        <v>199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72"/>
      <c r="AI163" s="170">
        <v>0.01</v>
      </c>
      <c r="AJ163" s="171"/>
      <c r="AK163" s="158">
        <f>AI163*сред</f>
        <v>0.29</v>
      </c>
      <c r="AL163" s="159"/>
      <c r="AM163" s="322">
        <v>6.33</v>
      </c>
      <c r="AN163" s="320">
        <f>AK163*AM163</f>
        <v>1.8356999999999999</v>
      </c>
      <c r="AQ163" s="61" t="s">
        <v>278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3" t="s">
        <v>200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73"/>
      <c r="AI164" s="170"/>
      <c r="AJ164" s="171"/>
      <c r="AK164" s="160"/>
      <c r="AL164" s="161"/>
      <c r="AM164" s="323"/>
      <c r="AN164" s="321"/>
      <c r="AQ164" s="61" t="s">
        <v>279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58</v>
      </c>
      <c r="B165" s="182"/>
      <c r="C165" s="182"/>
      <c r="D165" s="182"/>
      <c r="E165" s="183"/>
      <c r="F165" s="82" t="s">
        <v>199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72"/>
      <c r="AI165" s="170">
        <f>AK165/сред</f>
        <v>0</v>
      </c>
      <c r="AJ165" s="171"/>
      <c r="AK165" s="158">
        <f>SUM(G166:AG166)</f>
        <v>0</v>
      </c>
      <c r="AL165" s="159"/>
      <c r="AM165" s="322">
        <f>IF(AK165=0,0,CZ117)</f>
        <v>0</v>
      </c>
      <c r="AN165" s="320">
        <f>AK165*AM165</f>
        <v>0</v>
      </c>
      <c r="AQ165" s="61" t="s">
        <v>280</v>
      </c>
      <c r="AT165">
        <v>160</v>
      </c>
      <c r="CI165">
        <v>15</v>
      </c>
      <c r="CJ165">
        <v>15</v>
      </c>
      <c r="DE165" s="61" t="s">
        <v>304</v>
      </c>
    </row>
    <row r="166" spans="1:109" ht="30.75" customHeight="1">
      <c r="A166" s="184"/>
      <c r="B166" s="184"/>
      <c r="C166" s="184"/>
      <c r="D166" s="184"/>
      <c r="E166" s="185"/>
      <c r="F166" s="83" t="s">
        <v>200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73"/>
      <c r="AI166" s="170"/>
      <c r="AJ166" s="171"/>
      <c r="AK166" s="160"/>
      <c r="AL166" s="161"/>
      <c r="AM166" s="323"/>
      <c r="AN166" s="321"/>
      <c r="AQ166" s="61" t="s">
        <v>281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59</v>
      </c>
      <c r="B167" s="180"/>
      <c r="C167" s="180"/>
      <c r="D167" s="180"/>
      <c r="E167" s="181"/>
      <c r="F167" s="82" t="s">
        <v>199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72"/>
      <c r="AI167" s="170">
        <f>AK167/сред</f>
        <v>0</v>
      </c>
      <c r="AJ167" s="171"/>
      <c r="AK167" s="158">
        <f>SUM(G168:AG168)</f>
        <v>0</v>
      </c>
      <c r="AL167" s="159"/>
      <c r="AM167" s="322">
        <f>IF(AK167=0,0,DA117)</f>
        <v>0</v>
      </c>
      <c r="AN167" s="320">
        <f>AK167*AM167</f>
        <v>0</v>
      </c>
      <c r="AQ167" s="61" t="s">
        <v>282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3" t="s">
        <v>200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73"/>
      <c r="AI168" s="170"/>
      <c r="AJ168" s="171"/>
      <c r="AK168" s="160"/>
      <c r="AL168" s="161"/>
      <c r="AM168" s="323"/>
      <c r="AN168" s="321"/>
      <c r="AQ168" s="61" t="s">
        <v>283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60</v>
      </c>
      <c r="B169" s="180"/>
      <c r="C169" s="180"/>
      <c r="D169" s="180"/>
      <c r="E169" s="181"/>
      <c r="F169" s="82" t="s">
        <v>199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72"/>
      <c r="AI169" s="170">
        <f>AK169/сред</f>
        <v>0</v>
      </c>
      <c r="AJ169" s="171"/>
      <c r="AK169" s="158">
        <f>SUM(G170:AG170)</f>
        <v>0</v>
      </c>
      <c r="AL169" s="159"/>
      <c r="AM169" s="322">
        <f>IF(AK169=0,0,DB117)</f>
        <v>0</v>
      </c>
      <c r="AN169" s="320">
        <f>AK169*AM169</f>
        <v>0</v>
      </c>
      <c r="AQ169" s="61" t="s">
        <v>284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3" t="s">
        <v>200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73"/>
      <c r="AI170" s="170"/>
      <c r="AJ170" s="171"/>
      <c r="AK170" s="160"/>
      <c r="AL170" s="161"/>
      <c r="AM170" s="323"/>
      <c r="AN170" s="321"/>
      <c r="AQ170" s="61" t="s">
        <v>287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61</v>
      </c>
      <c r="B171" s="180"/>
      <c r="C171" s="180"/>
      <c r="D171" s="180"/>
      <c r="E171" s="181"/>
      <c r="F171" s="82" t="s">
        <v>199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72"/>
      <c r="AI171" s="170">
        <f>AK171/сред</f>
        <v>0</v>
      </c>
      <c r="AJ171" s="171"/>
      <c r="AK171" s="158">
        <f>SUM(G172:AG172)</f>
        <v>0</v>
      </c>
      <c r="AL171" s="159"/>
      <c r="AM171" s="322">
        <f>IF(AK171=0,0,DC117)</f>
        <v>0</v>
      </c>
      <c r="AN171" s="320">
        <f>AK171*AM171</f>
        <v>0</v>
      </c>
      <c r="AQ171" s="61" t="s">
        <v>306</v>
      </c>
      <c r="BW171">
        <v>22</v>
      </c>
      <c r="CF171">
        <v>40</v>
      </c>
      <c r="DE171" s="61">
        <v>180</v>
      </c>
    </row>
    <row r="172" spans="1:109" ht="30.75" customHeight="1">
      <c r="A172" s="180"/>
      <c r="B172" s="180"/>
      <c r="C172" s="180"/>
      <c r="D172" s="180"/>
      <c r="E172" s="181"/>
      <c r="F172" s="83" t="s">
        <v>200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73"/>
      <c r="AI172" s="170"/>
      <c r="AJ172" s="171"/>
      <c r="AK172" s="160"/>
      <c r="AL172" s="161"/>
      <c r="AM172" s="323"/>
      <c r="AN172" s="321"/>
      <c r="AQ172" s="61" t="s">
        <v>308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80" t="s">
        <v>155</v>
      </c>
      <c r="B173" s="180"/>
      <c r="C173" s="180"/>
      <c r="D173" s="180"/>
      <c r="E173" s="181"/>
      <c r="F173" s="82" t="s">
        <v>199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72"/>
      <c r="AI173" s="170">
        <f>AK173/сред</f>
        <v>0</v>
      </c>
      <c r="AJ173" s="171"/>
      <c r="AK173" s="158">
        <f>SUM(G174:AG174)</f>
        <v>0</v>
      </c>
      <c r="AL173" s="159"/>
      <c r="AM173" s="322">
        <f>IF(AK173=0,0,DH117)</f>
        <v>0</v>
      </c>
      <c r="AN173" s="320">
        <f>AK173*AM173</f>
        <v>0</v>
      </c>
      <c r="AQ173" s="61" t="s">
        <v>310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0"/>
      <c r="B174" s="180"/>
      <c r="C174" s="180"/>
      <c r="D174" s="180"/>
      <c r="E174" s="181"/>
      <c r="F174" s="83" t="s">
        <v>200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73"/>
      <c r="AI174" s="170"/>
      <c r="AJ174" s="171"/>
      <c r="AK174" s="160"/>
      <c r="AL174" s="161"/>
      <c r="AM174" s="323"/>
      <c r="AN174" s="321"/>
      <c r="AQ174" s="61" t="s">
        <v>309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74" t="s">
        <v>156</v>
      </c>
      <c r="B175" s="174"/>
      <c r="C175" s="174"/>
      <c r="D175" s="174"/>
      <c r="E175" s="175"/>
      <c r="F175" s="82" t="s">
        <v>199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72"/>
      <c r="AI175" s="170">
        <f>AK175/сред</f>
        <v>0</v>
      </c>
      <c r="AJ175" s="171"/>
      <c r="AK175" s="158">
        <f>SUM(G176:AG176)</f>
        <v>0</v>
      </c>
      <c r="AL175" s="159"/>
      <c r="AM175" s="322">
        <f>IF(AK175=0,0,DI117)</f>
        <v>0</v>
      </c>
      <c r="AN175" s="320">
        <f>AK175*AM175</f>
        <v>0</v>
      </c>
      <c r="AQ175" s="61" t="s">
        <v>311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0"/>
      <c r="B176" s="260"/>
      <c r="C176" s="260"/>
      <c r="D176" s="260"/>
      <c r="E176" s="261"/>
      <c r="F176" s="83" t="s">
        <v>200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73"/>
      <c r="AI176" s="170"/>
      <c r="AJ176" s="171"/>
      <c r="AK176" s="160"/>
      <c r="AL176" s="161"/>
      <c r="AM176" s="323"/>
      <c r="AN176" s="321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4" t="s">
        <v>314</v>
      </c>
      <c r="B177" s="174"/>
      <c r="C177" s="174"/>
      <c r="D177" s="174"/>
      <c r="E177" s="175"/>
      <c r="F177" s="82" t="s">
        <v>199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72"/>
      <c r="AI177" s="170">
        <f>AK177/сред</f>
        <v>0</v>
      </c>
      <c r="AJ177" s="171"/>
      <c r="AK177" s="158">
        <f>SUM(G178:AG178)</f>
        <v>0</v>
      </c>
      <c r="AL177" s="159"/>
      <c r="AM177" s="322">
        <f>IF(AK177=0,0,AW117)</f>
        <v>0</v>
      </c>
      <c r="AN177" s="320">
        <f>AK177*AM177</f>
        <v>0</v>
      </c>
      <c r="AQ177" s="61" t="s">
        <v>314</v>
      </c>
      <c r="AW177">
        <v>42</v>
      </c>
      <c r="DE177" s="61">
        <v>42</v>
      </c>
    </row>
    <row r="178" spans="1:128" ht="30.75" customHeight="1">
      <c r="A178" s="174"/>
      <c r="B178" s="174"/>
      <c r="C178" s="174"/>
      <c r="D178" s="174"/>
      <c r="E178" s="175"/>
      <c r="F178" s="83" t="s">
        <v>200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73"/>
      <c r="AI178" s="170"/>
      <c r="AJ178" s="171"/>
      <c r="AK178" s="160"/>
      <c r="AL178" s="161"/>
      <c r="AM178" s="323"/>
      <c r="AN178" s="321"/>
      <c r="AQ178" s="61" t="s">
        <v>257</v>
      </c>
      <c r="DE178" s="61">
        <v>2</v>
      </c>
      <c r="DX178">
        <v>2</v>
      </c>
    </row>
    <row r="179" spans="1:121" ht="30.75" customHeight="1">
      <c r="A179" s="164" t="s">
        <v>316</v>
      </c>
      <c r="B179" s="165"/>
      <c r="C179" s="165"/>
      <c r="D179" s="165"/>
      <c r="E179" s="166"/>
      <c r="F179" s="85" t="s">
        <v>199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72"/>
      <c r="AI179" s="170">
        <f>AK179/сред</f>
        <v>0</v>
      </c>
      <c r="AJ179" s="171"/>
      <c r="AK179" s="158">
        <f>SUM(G180:AG180)</f>
        <v>0</v>
      </c>
      <c r="AL179" s="159"/>
      <c r="AM179" s="322">
        <f>IF(AK179=0,0,DQ117)</f>
        <v>0</v>
      </c>
      <c r="AN179" s="320">
        <f>AK179*AM179</f>
        <v>0</v>
      </c>
      <c r="AQ179" s="61" t="s">
        <v>315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167"/>
      <c r="B180" s="168"/>
      <c r="C180" s="168"/>
      <c r="D180" s="168"/>
      <c r="E180" s="169"/>
      <c r="F180" s="86" t="s">
        <v>200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73"/>
      <c r="AI180" s="170"/>
      <c r="AJ180" s="171"/>
      <c r="AK180" s="160"/>
      <c r="AL180" s="161"/>
      <c r="AM180" s="323"/>
      <c r="AN180" s="321"/>
      <c r="AQ180" s="61" t="s">
        <v>317</v>
      </c>
      <c r="AZ180">
        <v>7</v>
      </c>
      <c r="BD180">
        <v>32</v>
      </c>
      <c r="CG180">
        <v>240</v>
      </c>
      <c r="DE180" s="108" t="s">
        <v>297</v>
      </c>
    </row>
    <row r="181" spans="1:113" ht="30.75" customHeight="1">
      <c r="A181" s="271" t="s">
        <v>356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2" t="s">
        <v>211</v>
      </c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60" t="s">
        <v>285</v>
      </c>
      <c r="AI181" s="60"/>
      <c r="AJ181" s="60"/>
      <c r="AK181" s="60"/>
      <c r="AL181" s="60"/>
      <c r="AM181" s="324">
        <f>SUM(AN25:AN178)</f>
        <v>2722.81348</v>
      </c>
      <c r="AN181" s="324"/>
      <c r="AQ181" s="61" t="s">
        <v>320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321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212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322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323</v>
      </c>
      <c r="BW184">
        <v>20</v>
      </c>
      <c r="CU184">
        <v>2.4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324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325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326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327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328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331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335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336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337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338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339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342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343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344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345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346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349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353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354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355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35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213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214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215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176"/>
      <c r="B445" s="176"/>
      <c r="C445" s="176"/>
      <c r="D445" s="176"/>
      <c r="E445" s="177"/>
    </row>
    <row r="446" spans="1:5" ht="20.25">
      <c r="A446" s="174"/>
      <c r="B446" s="174"/>
      <c r="C446" s="174"/>
      <c r="D446" s="174"/>
      <c r="E446" s="175"/>
    </row>
    <row r="447" spans="1:5" ht="20.25">
      <c r="A447" s="174"/>
      <c r="B447" s="174"/>
      <c r="C447" s="174"/>
      <c r="D447" s="174"/>
      <c r="E447" s="175"/>
    </row>
    <row r="448" spans="1:5" ht="20.25">
      <c r="A448" s="174"/>
      <c r="B448" s="174"/>
      <c r="C448" s="174"/>
      <c r="D448" s="174"/>
      <c r="E448" s="175"/>
    </row>
    <row r="449" spans="1:5" ht="20.25">
      <c r="A449" s="174"/>
      <c r="B449" s="174"/>
      <c r="C449" s="174"/>
      <c r="D449" s="174"/>
      <c r="E449" s="175"/>
    </row>
    <row r="450" spans="1:5" ht="20.25">
      <c r="A450" s="174"/>
      <c r="B450" s="174"/>
      <c r="C450" s="174"/>
      <c r="D450" s="174"/>
      <c r="E450" s="175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2020-10-13T06:28:04Z</cp:lastPrinted>
  <dcterms:created xsi:type="dcterms:W3CDTF">1996-10-08T23:32:33Z</dcterms:created>
  <dcterms:modified xsi:type="dcterms:W3CDTF">2020-10-15T06:25:21Z</dcterms:modified>
  <cp:category/>
  <cp:version/>
  <cp:contentType/>
  <cp:contentStatus/>
</cp:coreProperties>
</file>